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151" documentId="13_ncr:1_{E525C977-D210-4F69-9901-04F3DAD3691F}" xr6:coauthVersionLast="43" xr6:coauthVersionMax="43" xr10:uidLastSave="{1DA48CCA-0E23-4107-A53D-CDC1D2EDE042}"/>
  <bookViews>
    <workbookView xWindow="-28908" yWindow="-1008" windowWidth="29016" windowHeight="15972" firstSheet="2" activeTab="2" xr2:uid="{00000000-000D-0000-FFFF-FFFF00000000}"/>
  </bookViews>
  <sheets>
    <sheet name="Vergleichswerte" sheetId="1" state="hidden" r:id="rId1"/>
    <sheet name="Gesamtliste" sheetId="14" state="hidden" r:id="rId2"/>
    <sheet name="W11_12" sheetId="3" r:id="rId3"/>
    <sheet name="W13_14" sheetId="7" r:id="rId4"/>
    <sheet name="W15_16" sheetId="8" r:id="rId5"/>
    <sheet name="W17_21" sheetId="9" r:id="rId6"/>
    <sheet name="M11_12" sheetId="10" r:id="rId7"/>
    <sheet name="M13_14" sheetId="11" r:id="rId8"/>
    <sheet name="M15_16" sheetId="12" r:id="rId9"/>
    <sheet name="M17_21" sheetId="13" r:id="rId10"/>
  </sheets>
  <definedNames>
    <definedName name="_xlnm._FilterDatabase" localSheetId="1" hidden="1">Gesamtliste!$A$1:$C$1</definedName>
    <definedName name="_xlnm._FilterDatabase" localSheetId="6" hidden="1">M11_12!$A$2:$BN$2</definedName>
    <definedName name="_xlnm._FilterDatabase" localSheetId="7" hidden="1">M13_14!$A$2:$BN$2</definedName>
    <definedName name="_xlnm._FilterDatabase" localSheetId="8" hidden="1">M15_16!$A$2:$BN$2</definedName>
    <definedName name="_xlnm._FilterDatabase" localSheetId="9" hidden="1">M17_21!$A$2:$BN$2</definedName>
    <definedName name="_xlnm._FilterDatabase" localSheetId="2" hidden="1">W11_12!$A$2:$BN$2</definedName>
    <definedName name="_xlnm._FilterDatabase" localSheetId="3" hidden="1">W13_14!$A$2:$BN$2</definedName>
    <definedName name="_xlnm._FilterDatabase" localSheetId="4" hidden="1">W15_16!$A$2:$BN$2</definedName>
    <definedName name="_xlnm._FilterDatabase" localSheetId="5" hidden="1">W17_21!$A$2:$BN$2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7" l="1"/>
  <c r="K9" i="13" l="1"/>
  <c r="K6" i="12"/>
  <c r="K4" i="12"/>
  <c r="K5" i="12"/>
  <c r="K6" i="10"/>
  <c r="K3" i="9"/>
  <c r="K8" i="9"/>
  <c r="K7" i="9"/>
  <c r="K3" i="8"/>
  <c r="I4" i="7"/>
  <c r="H3" i="7"/>
  <c r="I3" i="7"/>
  <c r="I11" i="7"/>
  <c r="I9" i="7"/>
  <c r="K9" i="7"/>
  <c r="H8" i="7"/>
  <c r="I10" i="7"/>
  <c r="K3" i="3"/>
  <c r="K11" i="13"/>
  <c r="K5" i="11"/>
  <c r="K5" i="10"/>
  <c r="K4" i="9"/>
  <c r="K8" i="8"/>
  <c r="K6" i="7"/>
  <c r="L3" i="3"/>
  <c r="H3" i="3" s="1"/>
  <c r="M3" i="3"/>
  <c r="N3" i="3"/>
  <c r="O3" i="3"/>
  <c r="P3" i="3"/>
  <c r="G8" i="13"/>
  <c r="K8" i="13"/>
  <c r="L8" i="13"/>
  <c r="M8" i="13"/>
  <c r="N8" i="13"/>
  <c r="O8" i="13"/>
  <c r="P8" i="13"/>
  <c r="G6" i="13"/>
  <c r="L6" i="13"/>
  <c r="M6" i="13"/>
  <c r="N6" i="13"/>
  <c r="O6" i="13"/>
  <c r="P6" i="13"/>
  <c r="G7" i="13"/>
  <c r="L7" i="13"/>
  <c r="M7" i="13"/>
  <c r="N7" i="13"/>
  <c r="O7" i="13"/>
  <c r="P7" i="13"/>
  <c r="G5" i="13"/>
  <c r="L5" i="13"/>
  <c r="M5" i="13"/>
  <c r="N5" i="13"/>
  <c r="O5" i="13"/>
  <c r="P5" i="13"/>
  <c r="G3" i="13"/>
  <c r="K3" i="13"/>
  <c r="L3" i="13"/>
  <c r="M3" i="13"/>
  <c r="N3" i="13"/>
  <c r="O3" i="13"/>
  <c r="P3" i="13"/>
  <c r="G4" i="13"/>
  <c r="K4" i="13"/>
  <c r="L4" i="13"/>
  <c r="M4" i="13"/>
  <c r="N4" i="13"/>
  <c r="O4" i="13"/>
  <c r="P4" i="13"/>
  <c r="G10" i="13"/>
  <c r="K10" i="13"/>
  <c r="L10" i="13"/>
  <c r="M10" i="13"/>
  <c r="N10" i="13"/>
  <c r="O10" i="13"/>
  <c r="P10" i="13"/>
  <c r="G9" i="13"/>
  <c r="L9" i="13"/>
  <c r="M9" i="13"/>
  <c r="N9" i="13"/>
  <c r="O9" i="13"/>
  <c r="P9" i="13"/>
  <c r="D8" i="13"/>
  <c r="D6" i="13"/>
  <c r="D7" i="13"/>
  <c r="D5" i="13"/>
  <c r="D3" i="13"/>
  <c r="D4" i="13"/>
  <c r="D10" i="13"/>
  <c r="D9" i="13"/>
  <c r="G6" i="12"/>
  <c r="L6" i="12"/>
  <c r="H6" i="12" s="1"/>
  <c r="M6" i="12"/>
  <c r="N6" i="12"/>
  <c r="O6" i="12"/>
  <c r="P6" i="12"/>
  <c r="G4" i="12"/>
  <c r="L4" i="12"/>
  <c r="M4" i="12"/>
  <c r="N4" i="12"/>
  <c r="O4" i="12"/>
  <c r="P4" i="12"/>
  <c r="G5" i="12"/>
  <c r="L5" i="12"/>
  <c r="M5" i="12"/>
  <c r="N5" i="12"/>
  <c r="O5" i="12"/>
  <c r="P5" i="12"/>
  <c r="G7" i="12"/>
  <c r="L7" i="12"/>
  <c r="M7" i="12"/>
  <c r="N7" i="12"/>
  <c r="O7" i="12"/>
  <c r="P7" i="12"/>
  <c r="D6" i="12"/>
  <c r="D4" i="12"/>
  <c r="D5" i="12"/>
  <c r="D7" i="12"/>
  <c r="G9" i="11"/>
  <c r="K9" i="11"/>
  <c r="L9" i="11"/>
  <c r="H9" i="11" s="1"/>
  <c r="M9" i="11"/>
  <c r="N9" i="11"/>
  <c r="O9" i="11"/>
  <c r="P9" i="11"/>
  <c r="G8" i="11"/>
  <c r="K8" i="11"/>
  <c r="L8" i="11"/>
  <c r="M8" i="11"/>
  <c r="N8" i="11"/>
  <c r="O8" i="11"/>
  <c r="P8" i="11"/>
  <c r="G4" i="11"/>
  <c r="K4" i="11"/>
  <c r="L4" i="11"/>
  <c r="M4" i="11"/>
  <c r="N4" i="11"/>
  <c r="O4" i="11"/>
  <c r="P4" i="11"/>
  <c r="G7" i="11"/>
  <c r="K7" i="11"/>
  <c r="L7" i="11"/>
  <c r="M7" i="11"/>
  <c r="N7" i="11"/>
  <c r="H7" i="11" s="1"/>
  <c r="O7" i="11"/>
  <c r="P7" i="11"/>
  <c r="G6" i="11"/>
  <c r="K6" i="11"/>
  <c r="L6" i="11"/>
  <c r="H6" i="11" s="1"/>
  <c r="M6" i="11"/>
  <c r="N6" i="11"/>
  <c r="O6" i="11"/>
  <c r="P6" i="11"/>
  <c r="G3" i="11"/>
  <c r="L3" i="11"/>
  <c r="M3" i="11"/>
  <c r="N3" i="11"/>
  <c r="O3" i="11"/>
  <c r="P3" i="11"/>
  <c r="D9" i="11"/>
  <c r="D8" i="11"/>
  <c r="D4" i="11"/>
  <c r="D7" i="11"/>
  <c r="D6" i="11"/>
  <c r="D3" i="11"/>
  <c r="G6" i="10"/>
  <c r="L6" i="10"/>
  <c r="M6" i="10"/>
  <c r="N6" i="10"/>
  <c r="O6" i="10"/>
  <c r="P6" i="10"/>
  <c r="G3" i="10"/>
  <c r="K3" i="10"/>
  <c r="L3" i="10"/>
  <c r="M3" i="10"/>
  <c r="N3" i="10"/>
  <c r="O3" i="10"/>
  <c r="P3" i="10"/>
  <c r="G4" i="10"/>
  <c r="K4" i="10"/>
  <c r="L4" i="10"/>
  <c r="M4" i="10"/>
  <c r="N4" i="10"/>
  <c r="O4" i="10"/>
  <c r="P4" i="10"/>
  <c r="D6" i="10"/>
  <c r="D3" i="10"/>
  <c r="D4" i="10"/>
  <c r="L6" i="9"/>
  <c r="M6" i="9"/>
  <c r="N6" i="9"/>
  <c r="O6" i="9"/>
  <c r="P6" i="9"/>
  <c r="L5" i="9"/>
  <c r="M5" i="9"/>
  <c r="N5" i="9"/>
  <c r="O5" i="9"/>
  <c r="P5" i="9"/>
  <c r="L9" i="9"/>
  <c r="M9" i="9"/>
  <c r="N9" i="9"/>
  <c r="O9" i="9"/>
  <c r="P9" i="9"/>
  <c r="L3" i="9"/>
  <c r="M3" i="9"/>
  <c r="N3" i="9"/>
  <c r="O3" i="9"/>
  <c r="P3" i="9"/>
  <c r="L8" i="9"/>
  <c r="M8" i="9"/>
  <c r="N8" i="9"/>
  <c r="O8" i="9"/>
  <c r="P8" i="9"/>
  <c r="L7" i="9"/>
  <c r="M7" i="9"/>
  <c r="N7" i="9"/>
  <c r="O7" i="9"/>
  <c r="P7" i="9"/>
  <c r="G6" i="9"/>
  <c r="K6" i="9"/>
  <c r="G5" i="9"/>
  <c r="G9" i="9"/>
  <c r="K9" i="9"/>
  <c r="G3" i="9"/>
  <c r="G8" i="9"/>
  <c r="G7" i="9"/>
  <c r="D6" i="9"/>
  <c r="D5" i="9"/>
  <c r="D9" i="9"/>
  <c r="D3" i="9"/>
  <c r="D8" i="9"/>
  <c r="D7" i="9"/>
  <c r="G11" i="8"/>
  <c r="K11" i="8"/>
  <c r="L11" i="8"/>
  <c r="M11" i="8"/>
  <c r="N11" i="8"/>
  <c r="O11" i="8"/>
  <c r="P11" i="8"/>
  <c r="G4" i="8"/>
  <c r="L4" i="8"/>
  <c r="M4" i="8"/>
  <c r="N4" i="8"/>
  <c r="O4" i="8"/>
  <c r="P4" i="8"/>
  <c r="G7" i="8"/>
  <c r="K7" i="8"/>
  <c r="L7" i="8"/>
  <c r="M7" i="8"/>
  <c r="N7" i="8"/>
  <c r="O7" i="8"/>
  <c r="P7" i="8"/>
  <c r="G6" i="8"/>
  <c r="K6" i="8"/>
  <c r="L6" i="8"/>
  <c r="M6" i="8"/>
  <c r="N6" i="8"/>
  <c r="O6" i="8"/>
  <c r="P6" i="8"/>
  <c r="G5" i="8"/>
  <c r="K5" i="8"/>
  <c r="L5" i="8"/>
  <c r="M5" i="8"/>
  <c r="N5" i="8"/>
  <c r="O5" i="8"/>
  <c r="P5" i="8"/>
  <c r="G10" i="8"/>
  <c r="L10" i="8"/>
  <c r="M10" i="8"/>
  <c r="N10" i="8"/>
  <c r="O10" i="8"/>
  <c r="P10" i="8"/>
  <c r="G9" i="8"/>
  <c r="K9" i="8"/>
  <c r="L9" i="8"/>
  <c r="M9" i="8"/>
  <c r="N9" i="8"/>
  <c r="O9" i="8"/>
  <c r="P9" i="8"/>
  <c r="G3" i="8"/>
  <c r="L3" i="8"/>
  <c r="M3" i="8"/>
  <c r="N3" i="8"/>
  <c r="O3" i="8"/>
  <c r="P3" i="8"/>
  <c r="D11" i="8"/>
  <c r="D4" i="8"/>
  <c r="D7" i="8"/>
  <c r="D6" i="8"/>
  <c r="D5" i="8"/>
  <c r="D10" i="8"/>
  <c r="D9" i="8"/>
  <c r="D3" i="8"/>
  <c r="P11" i="13"/>
  <c r="O11" i="13"/>
  <c r="N11" i="13"/>
  <c r="M11" i="13"/>
  <c r="L11" i="13"/>
  <c r="P3" i="12"/>
  <c r="O3" i="12"/>
  <c r="N3" i="12"/>
  <c r="M3" i="12"/>
  <c r="L3" i="12"/>
  <c r="L5" i="11"/>
  <c r="P5" i="11"/>
  <c r="O5" i="11"/>
  <c r="N5" i="11"/>
  <c r="M5" i="11"/>
  <c r="P5" i="10"/>
  <c r="O5" i="10"/>
  <c r="N5" i="10"/>
  <c r="M5" i="10"/>
  <c r="L5" i="10"/>
  <c r="D5" i="10"/>
  <c r="G11" i="13"/>
  <c r="D11" i="13"/>
  <c r="K3" i="12"/>
  <c r="G3" i="12"/>
  <c r="D3" i="12"/>
  <c r="G5" i="11"/>
  <c r="D5" i="11"/>
  <c r="G5" i="10"/>
  <c r="P4" i="9"/>
  <c r="O4" i="9"/>
  <c r="N4" i="9"/>
  <c r="M4" i="9"/>
  <c r="L4" i="9"/>
  <c r="G4" i="9"/>
  <c r="D4" i="9"/>
  <c r="P8" i="8"/>
  <c r="O8" i="8"/>
  <c r="N8" i="8"/>
  <c r="M8" i="8"/>
  <c r="L8" i="8"/>
  <c r="G8" i="8"/>
  <c r="D8" i="8"/>
  <c r="K5" i="7"/>
  <c r="L5" i="7"/>
  <c r="M5" i="7"/>
  <c r="N5" i="7"/>
  <c r="O5" i="7"/>
  <c r="P5" i="7"/>
  <c r="L4" i="7"/>
  <c r="M4" i="7"/>
  <c r="N4" i="7"/>
  <c r="O4" i="7"/>
  <c r="P4" i="7"/>
  <c r="K3" i="7"/>
  <c r="L3" i="7"/>
  <c r="M3" i="7"/>
  <c r="N3" i="7"/>
  <c r="O3" i="7"/>
  <c r="P3" i="7"/>
  <c r="L11" i="7"/>
  <c r="M11" i="7"/>
  <c r="N11" i="7"/>
  <c r="O11" i="7"/>
  <c r="P11" i="7"/>
  <c r="K7" i="7"/>
  <c r="L7" i="7"/>
  <c r="M7" i="7"/>
  <c r="N7" i="7"/>
  <c r="O7" i="7"/>
  <c r="P7" i="7"/>
  <c r="L9" i="7"/>
  <c r="M9" i="7"/>
  <c r="N9" i="7"/>
  <c r="O9" i="7"/>
  <c r="P9" i="7"/>
  <c r="K8" i="7"/>
  <c r="L8" i="7"/>
  <c r="M8" i="7"/>
  <c r="N8" i="7"/>
  <c r="O8" i="7"/>
  <c r="P8" i="7"/>
  <c r="L10" i="7"/>
  <c r="M10" i="7"/>
  <c r="N10" i="7"/>
  <c r="O10" i="7"/>
  <c r="P10" i="7"/>
  <c r="G4" i="7"/>
  <c r="H4" i="7" s="1"/>
  <c r="G3" i="7"/>
  <c r="G11" i="7"/>
  <c r="G7" i="7"/>
  <c r="H7" i="7" s="1"/>
  <c r="G9" i="7"/>
  <c r="G8" i="7"/>
  <c r="G10" i="7"/>
  <c r="H10" i="7" s="1"/>
  <c r="D5" i="7"/>
  <c r="D4" i="7"/>
  <c r="D3" i="7"/>
  <c r="D11" i="7"/>
  <c r="D7" i="7"/>
  <c r="D9" i="7"/>
  <c r="D8" i="7"/>
  <c r="D10" i="7"/>
  <c r="D6" i="7"/>
  <c r="G5" i="7"/>
  <c r="H5" i="7" s="1"/>
  <c r="P6" i="7"/>
  <c r="O6" i="7"/>
  <c r="N6" i="7"/>
  <c r="M6" i="7"/>
  <c r="L6" i="7"/>
  <c r="G6" i="7"/>
  <c r="P4" i="3"/>
  <c r="O4" i="3"/>
  <c r="N4" i="3"/>
  <c r="M4" i="3"/>
  <c r="L4" i="3"/>
  <c r="D3" i="3"/>
  <c r="D4" i="3"/>
  <c r="G3" i="3"/>
  <c r="G4" i="3"/>
  <c r="BK4" i="3" l="1"/>
  <c r="AX4" i="3"/>
  <c r="BN4" i="3"/>
  <c r="H4" i="11"/>
  <c r="H8" i="11"/>
  <c r="BD4" i="3"/>
  <c r="H6" i="8"/>
  <c r="H11" i="8"/>
  <c r="H6" i="10"/>
  <c r="BH4" i="3"/>
  <c r="BA4" i="3"/>
  <c r="H3" i="9"/>
  <c r="H5" i="12"/>
  <c r="H3" i="11"/>
  <c r="I7" i="12"/>
  <c r="H5" i="8"/>
  <c r="H7" i="9"/>
  <c r="H5" i="9"/>
  <c r="H3" i="10"/>
  <c r="I3" i="11"/>
  <c r="H7" i="12"/>
  <c r="H4" i="12"/>
  <c r="H3" i="13"/>
  <c r="H10" i="13"/>
  <c r="H9" i="13"/>
  <c r="I3" i="13"/>
  <c r="H7" i="13"/>
  <c r="H8" i="13"/>
  <c r="I10" i="13"/>
  <c r="H5" i="13"/>
  <c r="H4" i="13"/>
  <c r="H6" i="13"/>
  <c r="I5" i="12"/>
  <c r="BN3" i="12"/>
  <c r="I7" i="11"/>
  <c r="J7" i="11" s="1"/>
  <c r="I4" i="10"/>
  <c r="I3" i="10"/>
  <c r="H8" i="9"/>
  <c r="BH4" i="9"/>
  <c r="H9" i="9"/>
  <c r="H6" i="9"/>
  <c r="I3" i="9"/>
  <c r="BK4" i="9"/>
  <c r="H9" i="8"/>
  <c r="H3" i="8"/>
  <c r="H4" i="8"/>
  <c r="H7" i="8"/>
  <c r="H10" i="8"/>
  <c r="I7" i="8"/>
  <c r="BN8" i="8"/>
  <c r="I9" i="8"/>
  <c r="I8" i="13"/>
  <c r="J8" i="13" s="1"/>
  <c r="BN11" i="13"/>
  <c r="I4" i="13"/>
  <c r="H11" i="7"/>
  <c r="J11" i="7" s="1"/>
  <c r="H9" i="7"/>
  <c r="J9" i="7" s="1"/>
  <c r="J3" i="7"/>
  <c r="I9" i="13"/>
  <c r="I6" i="11"/>
  <c r="J6" i="11" s="1"/>
  <c r="J4" i="7"/>
  <c r="I8" i="7"/>
  <c r="J8" i="7" s="1"/>
  <c r="I7" i="7"/>
  <c r="J7" i="7" s="1"/>
  <c r="H4" i="10"/>
  <c r="K6" i="13"/>
  <c r="K5" i="13"/>
  <c r="K7" i="13"/>
  <c r="I4" i="12"/>
  <c r="I6" i="12"/>
  <c r="J6" i="12" s="1"/>
  <c r="K7" i="12"/>
  <c r="I4" i="11"/>
  <c r="K3" i="11"/>
  <c r="I6" i="10"/>
  <c r="I9" i="9"/>
  <c r="K5" i="9"/>
  <c r="I4" i="8"/>
  <c r="K4" i="8"/>
  <c r="K10" i="8"/>
  <c r="J10" i="7"/>
  <c r="I5" i="7"/>
  <c r="J5" i="7" s="1"/>
  <c r="K10" i="7"/>
  <c r="K4" i="7"/>
  <c r="I3" i="3"/>
  <c r="J3" i="3" s="1"/>
  <c r="K4" i="3"/>
  <c r="BK5" i="11"/>
  <c r="BH5" i="11"/>
  <c r="BD5" i="11"/>
  <c r="BN5" i="10"/>
  <c r="BD5" i="10"/>
  <c r="AX11" i="13"/>
  <c r="BA11" i="13"/>
  <c r="BD11" i="13"/>
  <c r="BH11" i="13"/>
  <c r="BK11" i="13"/>
  <c r="AX3" i="12"/>
  <c r="BA3" i="12"/>
  <c r="BD3" i="12"/>
  <c r="BH3" i="12"/>
  <c r="BK3" i="12"/>
  <c r="BN5" i="11"/>
  <c r="AX5" i="11"/>
  <c r="BA5" i="11"/>
  <c r="AX5" i="10"/>
  <c r="BA5" i="10"/>
  <c r="BH5" i="10"/>
  <c r="BK5" i="10"/>
  <c r="AX4" i="9"/>
  <c r="BN4" i="9"/>
  <c r="BD4" i="9"/>
  <c r="BA4" i="9"/>
  <c r="BH8" i="8"/>
  <c r="AX8" i="8"/>
  <c r="BD8" i="8"/>
  <c r="BA8" i="8"/>
  <c r="BK8" i="8"/>
  <c r="BA6" i="7"/>
  <c r="BD6" i="7"/>
  <c r="BH6" i="7"/>
  <c r="AX6" i="7"/>
  <c r="BK6" i="7"/>
  <c r="BN6" i="7"/>
  <c r="J7" i="8" l="1"/>
  <c r="J3" i="9"/>
  <c r="J4" i="11"/>
  <c r="J3" i="13"/>
  <c r="J3" i="11"/>
  <c r="J9" i="9"/>
  <c r="J4" i="13"/>
  <c r="J7" i="12"/>
  <c r="I8" i="11"/>
  <c r="J8" i="11" s="1"/>
  <c r="H4" i="3"/>
  <c r="I10" i="8"/>
  <c r="J10" i="8" s="1"/>
  <c r="J10" i="13"/>
  <c r="I6" i="13"/>
  <c r="I6" i="9"/>
  <c r="J6" i="9" s="1"/>
  <c r="J4" i="12"/>
  <c r="I9" i="11"/>
  <c r="J9" i="11" s="1"/>
  <c r="I3" i="8"/>
  <c r="J3" i="8" s="1"/>
  <c r="I5" i="9"/>
  <c r="J5" i="9" s="1"/>
  <c r="I11" i="8"/>
  <c r="J11" i="8" s="1"/>
  <c r="I5" i="8"/>
  <c r="J5" i="8" s="1"/>
  <c r="I8" i="9"/>
  <c r="J8" i="9" s="1"/>
  <c r="I7" i="9"/>
  <c r="J7" i="9" s="1"/>
  <c r="I5" i="13"/>
  <c r="J5" i="13" s="1"/>
  <c r="I7" i="13"/>
  <c r="J7" i="13" s="1"/>
  <c r="I6" i="8"/>
  <c r="J6" i="8" s="1"/>
  <c r="J3" i="10"/>
  <c r="J5" i="12"/>
  <c r="J9" i="13"/>
  <c r="J6" i="13"/>
  <c r="J4" i="10"/>
  <c r="J4" i="8"/>
  <c r="J9" i="8"/>
  <c r="J6" i="10"/>
  <c r="I4" i="3"/>
  <c r="I11" i="13"/>
  <c r="H11" i="13"/>
  <c r="H3" i="12"/>
  <c r="I3" i="12"/>
  <c r="H5" i="11"/>
  <c r="I5" i="11"/>
  <c r="I5" i="10"/>
  <c r="H5" i="10"/>
  <c r="H4" i="9"/>
  <c r="I4" i="9"/>
  <c r="H8" i="8"/>
  <c r="I8" i="8"/>
  <c r="I6" i="7"/>
  <c r="H6" i="7"/>
  <c r="J4" i="3" l="1"/>
  <c r="J6" i="7"/>
  <c r="J5" i="11"/>
  <c r="J11" i="13"/>
  <c r="J3" i="12"/>
  <c r="J5" i="10"/>
  <c r="J4" i="9"/>
  <c r="J8" i="8"/>
</calcChain>
</file>

<file path=xl/sharedStrings.xml><?xml version="1.0" encoding="utf-8"?>
<sst xmlns="http://schemas.openxmlformats.org/spreadsheetml/2006/main" count="939" uniqueCount="166">
  <si>
    <t>Weiblich</t>
  </si>
  <si>
    <t>Jahrgang</t>
  </si>
  <si>
    <t>Alter</t>
  </si>
  <si>
    <t>Pflicht</t>
  </si>
  <si>
    <t>Diff_min</t>
  </si>
  <si>
    <t>Pflicht E + T</t>
  </si>
  <si>
    <t>Pflicht G</t>
  </si>
  <si>
    <t>Kür E + T</t>
  </si>
  <si>
    <t>Kür G</t>
  </si>
  <si>
    <t>W11</t>
  </si>
  <si>
    <t>W13</t>
  </si>
  <si>
    <t>W15</t>
  </si>
  <si>
    <t>W17</t>
  </si>
  <si>
    <t>Männlich</t>
  </si>
  <si>
    <t>Name</t>
  </si>
  <si>
    <t>Vorname</t>
  </si>
  <si>
    <t>Jg</t>
  </si>
  <si>
    <t>AK</t>
  </si>
  <si>
    <t>Verein</t>
  </si>
  <si>
    <t>Erfüllte Werte</t>
  </si>
  <si>
    <t>Rankingwert</t>
  </si>
  <si>
    <t>Vergleichswerte</t>
  </si>
  <si>
    <t>DEM</t>
  </si>
  <si>
    <t>m/w</t>
  </si>
  <si>
    <t>Alias</t>
  </si>
  <si>
    <t>Kür</t>
  </si>
  <si>
    <t>Alles erfüllt?</t>
  </si>
  <si>
    <t>Erfüllt?</t>
  </si>
  <si>
    <t>Finale E + T</t>
  </si>
  <si>
    <t>Finale G</t>
  </si>
  <si>
    <t>Kür 1 E + T</t>
  </si>
  <si>
    <t>Kür 1 G</t>
  </si>
  <si>
    <t>Kür 2 E + T</t>
  </si>
  <si>
    <t>Kür 2 G</t>
  </si>
  <si>
    <t>Saar Trophy</t>
  </si>
  <si>
    <t>WAGC-Quali Cottbus</t>
  </si>
  <si>
    <t>GymCity OPEN</t>
  </si>
  <si>
    <t>Kiepenkerl Cup</t>
  </si>
  <si>
    <t>Min_Diff</t>
  </si>
  <si>
    <t>Pflicht D</t>
  </si>
  <si>
    <t>Möller</t>
  </si>
  <si>
    <t>Maya</t>
  </si>
  <si>
    <t>Volska</t>
  </si>
  <si>
    <t>Nikola</t>
  </si>
  <si>
    <t>TG Dietzenbach</t>
  </si>
  <si>
    <t>TG Jugenddorf Salzgitter</t>
  </si>
  <si>
    <t>Eislöffel</t>
  </si>
  <si>
    <t>Aurelia</t>
  </si>
  <si>
    <t>Wöll</t>
  </si>
  <si>
    <t>Bettina</t>
  </si>
  <si>
    <t>Volikova</t>
  </si>
  <si>
    <t>Emilie</t>
  </si>
  <si>
    <t>Ronsiek-Niederbröker</t>
  </si>
  <si>
    <t>Hannah</t>
  </si>
  <si>
    <t>Lenya</t>
  </si>
  <si>
    <t>Radfelder-Henning</t>
  </si>
  <si>
    <t>Mirja</t>
  </si>
  <si>
    <t>Tuttas</t>
  </si>
  <si>
    <t>Sarah</t>
  </si>
  <si>
    <t>Kola</t>
  </si>
  <si>
    <t>Sheridan</t>
  </si>
  <si>
    <t>Totzke</t>
  </si>
  <si>
    <t>Viona</t>
  </si>
  <si>
    <t>MTV Bad Kreuznach</t>
  </si>
  <si>
    <t>Munich-Airriders</t>
  </si>
  <si>
    <t>SV Brackwede</t>
  </si>
  <si>
    <t>SC Melle 03</t>
  </si>
  <si>
    <t>SC Cottbus</t>
  </si>
  <si>
    <t>OSC Bremerhaven</t>
  </si>
  <si>
    <t>Frankfurt FLYERS</t>
  </si>
  <si>
    <t>MTV Peine</t>
  </si>
  <si>
    <t>w</t>
  </si>
  <si>
    <t>Schneider</t>
  </si>
  <si>
    <t>Fiona</t>
  </si>
  <si>
    <t>Zimmerhackel</t>
  </si>
  <si>
    <t>Jana</t>
  </si>
  <si>
    <t>Braaf</t>
  </si>
  <si>
    <t>Luisa</t>
  </si>
  <si>
    <t>Frey</t>
  </si>
  <si>
    <t>Luka</t>
  </si>
  <si>
    <t>Pape</t>
  </si>
  <si>
    <t>Nina</t>
  </si>
  <si>
    <t>Doncheva</t>
  </si>
  <si>
    <t>Petya</t>
  </si>
  <si>
    <t>Langner</t>
  </si>
  <si>
    <t>Sabrina</t>
  </si>
  <si>
    <t>Lauhöfer</t>
  </si>
  <si>
    <t>Saskia</t>
  </si>
  <si>
    <t>Imle</t>
  </si>
  <si>
    <t>Vanessa</t>
  </si>
  <si>
    <t>Amedick</t>
  </si>
  <si>
    <t>Carlotta</t>
  </si>
  <si>
    <t>Buchholz</t>
  </si>
  <si>
    <t>Charmaine</t>
  </si>
  <si>
    <t>Schuldt</t>
  </si>
  <si>
    <t>Christine</t>
  </si>
  <si>
    <t>Stöhr</t>
  </si>
  <si>
    <t>Gabriela</t>
  </si>
  <si>
    <t>Baumann</t>
  </si>
  <si>
    <t>Isabel</t>
  </si>
  <si>
    <t>Henseleit</t>
  </si>
  <si>
    <t>Nele</t>
  </si>
  <si>
    <t>Staiber</t>
  </si>
  <si>
    <t>Selina</t>
  </si>
  <si>
    <t>m</t>
  </si>
  <si>
    <t>Braun</t>
  </si>
  <si>
    <t>Janis-Luca</t>
  </si>
  <si>
    <t>Kuhn</t>
  </si>
  <si>
    <t>Mark</t>
  </si>
  <si>
    <t>Wolfrum</t>
  </si>
  <si>
    <t>Philipp</t>
  </si>
  <si>
    <t>Eschke</t>
  </si>
  <si>
    <t>Ryan</t>
  </si>
  <si>
    <t>Thomson</t>
  </si>
  <si>
    <t>Adrian</t>
  </si>
  <si>
    <t>Seifert</t>
  </si>
  <si>
    <t>Eric</t>
  </si>
  <si>
    <t>Dannenberg</t>
  </si>
  <si>
    <t>Jan</t>
  </si>
  <si>
    <t>Hagen</t>
  </si>
  <si>
    <t>Luis</t>
  </si>
  <si>
    <t>Gladjuk</t>
  </si>
  <si>
    <t>Michael</t>
  </si>
  <si>
    <t>Feyh</t>
  </si>
  <si>
    <t>Miguel</t>
  </si>
  <si>
    <t>Risch</t>
  </si>
  <si>
    <t>Valentin</t>
  </si>
  <si>
    <t>Lauxtermann</t>
  </si>
  <si>
    <t>Caio</t>
  </si>
  <si>
    <t>Melnichuk</t>
  </si>
  <si>
    <t>Eduard</t>
  </si>
  <si>
    <t>Garmann</t>
  </si>
  <si>
    <t>Lars</t>
  </si>
  <si>
    <t>Meinert</t>
  </si>
  <si>
    <t>Paul</t>
  </si>
  <si>
    <t>Hofmann</t>
  </si>
  <si>
    <t>Simon</t>
  </si>
  <si>
    <t>Wren</t>
  </si>
  <si>
    <t>Darion</t>
  </si>
  <si>
    <t>Brandt</t>
  </si>
  <si>
    <t>Dominic</t>
  </si>
  <si>
    <t>Bubner</t>
  </si>
  <si>
    <t>Jacob</t>
  </si>
  <si>
    <t>Horna</t>
  </si>
  <si>
    <t>Jan-Eike</t>
  </si>
  <si>
    <t>Rösler</t>
  </si>
  <si>
    <t>Manuel</t>
  </si>
  <si>
    <t>Matthias</t>
  </si>
  <si>
    <t>Budde</t>
  </si>
  <si>
    <t>Max</t>
  </si>
  <si>
    <t>Best</t>
  </si>
  <si>
    <t>Moritz</t>
  </si>
  <si>
    <t>Ernst</t>
  </si>
  <si>
    <t>Yannik</t>
  </si>
  <si>
    <t>TV Blecher</t>
  </si>
  <si>
    <t>MTV Stuttgart</t>
  </si>
  <si>
    <t>FC Reislingen</t>
  </si>
  <si>
    <t>TSV Ganderkesee</t>
  </si>
  <si>
    <t>DTV Die Kängurus e.V.</t>
  </si>
  <si>
    <t>Geestemünder TV</t>
  </si>
  <si>
    <t>SV Ostfildern</t>
  </si>
  <si>
    <t>TB Ruit</t>
  </si>
  <si>
    <t>TG Münster</t>
  </si>
  <si>
    <t>SG Frankfurt-Nied</t>
  </si>
  <si>
    <t>TGJ Salzgitter</t>
  </si>
  <si>
    <t>Wohlfahrt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</si>
</sst>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5" borderId="0" xfId="0" applyNumberForma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165" fontId="0" fillId="38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34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</cellXfs>
  <cellStyles count="42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6" xr:uid="{86262A1E-19DE-4D27-81D2-B1DB7EF211CB}"/>
    <cellStyle name="60 % - Akzent2 2" xfId="37" xr:uid="{3A917D59-E021-4EFD-B946-0B24D78D70B5}"/>
    <cellStyle name="60 % - Akzent3 2" xfId="38" xr:uid="{10460DCD-D2A9-41B7-A8BB-5ED521115986}"/>
    <cellStyle name="60 % - Akzent4 2" xfId="39" xr:uid="{43C466EB-993C-482F-BA18-5231676E2E21}"/>
    <cellStyle name="60 % - Akzent5 2" xfId="40" xr:uid="{D23C34F5-3A7A-42AC-B701-465A7B905B0F}"/>
    <cellStyle name="60 % - Akzent6 2" xfId="41" xr:uid="{E3CB71E3-BF0A-46E9-B91B-C374EEC6B5F3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5" xr:uid="{63F52AEC-CF7E-4B4A-AAEF-F8E69DC09D7A}"/>
    <cellStyle name="Notiz" xfId="14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5F8A3-46B1-4ACF-B4E4-DFE8C50035E3}" name="Quali_W" displayName="Quali_W" ref="A2:H13" totalsRowShown="0" headerRowDxfId="57" dataDxfId="56">
  <autoFilter ref="A2:H13" xr:uid="{D3D62339-C09E-4E38-AF8E-EA2A5886A1F5}"/>
  <tableColumns count="8">
    <tableColumn id="1" xr3:uid="{8A99D850-1EF9-4FED-9766-5C29F946BE9E}" name="Jahrgang" dataDxfId="55"/>
    <tableColumn id="2" xr3:uid="{7BF15EA8-AB76-480C-98B5-89D83EEFF1B3}" name="Alter" dataDxfId="54"/>
    <tableColumn id="3" xr3:uid="{6F72158D-B414-4607-97F8-48C3741A3742}" name="Pflicht" dataDxfId="53"/>
    <tableColumn id="4" xr3:uid="{0CCC0A36-034E-4363-852E-B110B42795D0}" name="Diff_min" dataDxfId="52"/>
    <tableColumn id="5" xr3:uid="{55C7E14F-7DB0-46BE-9B9F-11C968DA4571}" name="Pflicht E + T" dataDxfId="51"/>
    <tableColumn id="6" xr3:uid="{D68B55F7-A27D-4F9B-95A2-C7FA7C2856FB}" name="Pflicht G" dataDxfId="50"/>
    <tableColumn id="7" xr3:uid="{1780CE6A-F7E3-47CA-8560-8553C3714DEC}" name="Kür E + T" dataDxfId="49"/>
    <tableColumn id="8" xr3:uid="{EBB2F07A-B1C2-4794-9791-744A67101CE0}" name="Kür G" dataDxfId="4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65DE11-1D41-49E0-90C8-985C9B9CC710}" name="Quali_M" displayName="Quali_M" ref="A18:H29" totalsRowShown="0" headerRowDxfId="47" dataDxfId="46">
  <autoFilter ref="A18:H29" xr:uid="{E076713A-F4CB-4B4A-8482-B825DE3A12E8}"/>
  <tableColumns count="8">
    <tableColumn id="1" xr3:uid="{191116A1-1FE0-484A-9CAE-6294DFD8ABDB}" name="Jahrgang" dataDxfId="45"/>
    <tableColumn id="2" xr3:uid="{66C6DC87-FE3E-42D7-B77F-B305A822D7A2}" name="Alter" dataDxfId="44"/>
    <tableColumn id="3" xr3:uid="{4B9192C7-DC41-44A0-AA09-0C820AF93D88}" name="Pflicht" dataDxfId="43"/>
    <tableColumn id="4" xr3:uid="{7C46E489-807F-4D70-9F83-D9A28CEC8E66}" name="Diff_min" dataDxfId="42"/>
    <tableColumn id="5" xr3:uid="{3F7A7219-F192-4CF3-9C25-BA4F7C7C6BD1}" name="Pflicht E + T" dataDxfId="41"/>
    <tableColumn id="6" xr3:uid="{536D7AA9-0234-4A87-B14E-1CEE67E04ADA}" name="Pflicht G" dataDxfId="40"/>
    <tableColumn id="7" xr3:uid="{6646B89C-DDB2-4CD8-AE71-4025CD2DAF87}" name="Kür E + T" dataDxfId="39"/>
    <tableColumn id="8" xr3:uid="{CEE6FF75-62CC-4364-BA49-A718B7E9B99F}" name="Kür G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J7" sqref="J7"/>
    </sheetView>
  </sheetViews>
  <sheetFormatPr baseColWidth="10" defaultColWidth="9.109375" defaultRowHeight="14.4" x14ac:dyDescent="0.3"/>
  <cols>
    <col min="1" max="1" width="10.88671875" style="1" customWidth="1"/>
    <col min="2" max="3" width="9.109375" style="1"/>
    <col min="4" max="4" width="10.88671875" style="2" customWidth="1"/>
    <col min="5" max="5" width="13.109375" style="2" customWidth="1"/>
    <col min="6" max="6" width="10.5546875" style="2" customWidth="1"/>
    <col min="7" max="7" width="10.44140625" style="2" customWidth="1"/>
    <col min="8" max="8" width="9.109375" style="2"/>
  </cols>
  <sheetData>
    <row r="1" spans="1:8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">
      <c r="A3" s="1">
        <v>1998</v>
      </c>
      <c r="B3" s="1">
        <v>21</v>
      </c>
      <c r="C3" s="1" t="s">
        <v>12</v>
      </c>
      <c r="D3" s="2">
        <v>2.2000000000000002</v>
      </c>
      <c r="E3" s="2">
        <v>34</v>
      </c>
      <c r="F3" s="2">
        <v>45.7</v>
      </c>
      <c r="G3" s="2">
        <v>31.2</v>
      </c>
      <c r="H3" s="2">
        <v>51.7</v>
      </c>
    </row>
    <row r="4" spans="1:8" x14ac:dyDescent="0.3">
      <c r="A4" s="1">
        <v>1999</v>
      </c>
      <c r="B4" s="1">
        <v>20</v>
      </c>
      <c r="C4" s="1" t="s">
        <v>12</v>
      </c>
      <c r="D4" s="2">
        <v>2</v>
      </c>
      <c r="E4" s="2">
        <v>33.799999999999997</v>
      </c>
      <c r="F4" s="2">
        <v>45.3</v>
      </c>
      <c r="G4" s="2">
        <v>31.1</v>
      </c>
      <c r="H4" s="2">
        <v>51.4</v>
      </c>
    </row>
    <row r="5" spans="1:8" x14ac:dyDescent="0.3">
      <c r="A5" s="1">
        <v>2000</v>
      </c>
      <c r="B5" s="1">
        <v>19</v>
      </c>
      <c r="C5" s="1" t="s">
        <v>12</v>
      </c>
      <c r="D5" s="2">
        <v>1.8</v>
      </c>
      <c r="E5" s="2">
        <v>33.4</v>
      </c>
      <c r="F5" s="2">
        <v>44.7</v>
      </c>
      <c r="G5" s="2">
        <v>31</v>
      </c>
      <c r="H5" s="2">
        <v>51.1</v>
      </c>
    </row>
    <row r="6" spans="1:8" x14ac:dyDescent="0.3">
      <c r="A6" s="1">
        <v>2001</v>
      </c>
      <c r="B6" s="1">
        <v>18</v>
      </c>
      <c r="C6" s="1" t="s">
        <v>12</v>
      </c>
      <c r="D6" s="2">
        <v>1.5</v>
      </c>
      <c r="E6" s="2">
        <v>33</v>
      </c>
      <c r="F6" s="2">
        <v>44</v>
      </c>
      <c r="G6" s="2">
        <v>30.9</v>
      </c>
      <c r="H6" s="2">
        <v>50.6</v>
      </c>
    </row>
    <row r="7" spans="1:8" x14ac:dyDescent="0.3">
      <c r="A7" s="1">
        <v>2002</v>
      </c>
      <c r="B7" s="1">
        <v>17</v>
      </c>
      <c r="C7" s="1" t="s">
        <v>12</v>
      </c>
      <c r="D7" s="2">
        <v>1.2</v>
      </c>
      <c r="E7" s="2">
        <v>32.6</v>
      </c>
      <c r="F7" s="2">
        <v>43.3</v>
      </c>
      <c r="G7" s="2">
        <v>30.8</v>
      </c>
      <c r="H7" s="2">
        <v>49.8</v>
      </c>
    </row>
    <row r="8" spans="1:8" x14ac:dyDescent="0.3">
      <c r="A8" s="1">
        <v>2003</v>
      </c>
      <c r="B8" s="1">
        <v>16</v>
      </c>
      <c r="C8" s="1" t="s">
        <v>11</v>
      </c>
      <c r="D8" s="2">
        <v>0</v>
      </c>
      <c r="E8" s="2">
        <v>32.6</v>
      </c>
      <c r="F8" s="2">
        <v>42.1</v>
      </c>
      <c r="G8" s="2">
        <v>30.5</v>
      </c>
      <c r="H8" s="2">
        <v>49.2</v>
      </c>
    </row>
    <row r="9" spans="1:8" x14ac:dyDescent="0.3">
      <c r="A9" s="1">
        <v>2004</v>
      </c>
      <c r="B9" s="1">
        <v>15</v>
      </c>
      <c r="C9" s="1" t="s">
        <v>11</v>
      </c>
      <c r="D9" s="2">
        <v>0</v>
      </c>
      <c r="E9" s="2">
        <v>32.200000000000003</v>
      </c>
      <c r="F9" s="2">
        <v>41.7</v>
      </c>
      <c r="G9" s="2">
        <v>30.4</v>
      </c>
      <c r="H9" s="2">
        <v>48.6</v>
      </c>
    </row>
    <row r="10" spans="1:8" x14ac:dyDescent="0.3">
      <c r="A10" s="1">
        <v>2005</v>
      </c>
      <c r="B10" s="1">
        <v>14</v>
      </c>
      <c r="C10" s="1" t="s">
        <v>10</v>
      </c>
      <c r="D10" s="2">
        <v>0</v>
      </c>
      <c r="E10" s="2">
        <v>32</v>
      </c>
      <c r="F10" s="2">
        <v>41.5</v>
      </c>
      <c r="G10" s="2">
        <v>30.2</v>
      </c>
      <c r="H10" s="2">
        <v>48.2</v>
      </c>
    </row>
    <row r="11" spans="1:8" x14ac:dyDescent="0.3">
      <c r="A11" s="1">
        <v>2006</v>
      </c>
      <c r="B11" s="1">
        <v>13</v>
      </c>
      <c r="C11" s="1" t="s">
        <v>10</v>
      </c>
      <c r="D11" s="2">
        <v>0</v>
      </c>
      <c r="E11" s="2">
        <v>31.6</v>
      </c>
      <c r="F11" s="2">
        <v>41.1</v>
      </c>
      <c r="G11" s="2">
        <v>30</v>
      </c>
      <c r="H11" s="2">
        <v>47.8</v>
      </c>
    </row>
    <row r="12" spans="1:8" x14ac:dyDescent="0.3">
      <c r="A12" s="1">
        <v>2007</v>
      </c>
      <c r="B12" s="1">
        <v>12</v>
      </c>
      <c r="C12" s="1" t="s">
        <v>9</v>
      </c>
      <c r="D12" s="2">
        <v>0</v>
      </c>
      <c r="E12" s="2">
        <v>32</v>
      </c>
      <c r="F12" s="2">
        <v>41.5</v>
      </c>
      <c r="G12" s="2">
        <v>29.8</v>
      </c>
      <c r="H12" s="2">
        <v>47.3</v>
      </c>
    </row>
    <row r="13" spans="1:8" x14ac:dyDescent="0.3">
      <c r="A13" s="1">
        <v>2008</v>
      </c>
      <c r="B13" s="1">
        <v>11</v>
      </c>
      <c r="C13" s="1" t="s">
        <v>9</v>
      </c>
      <c r="D13" s="2">
        <v>0</v>
      </c>
      <c r="E13" s="2">
        <v>31.6</v>
      </c>
      <c r="F13" s="2">
        <v>41.1</v>
      </c>
      <c r="G13" s="2">
        <v>29.6</v>
      </c>
      <c r="H13" s="2">
        <v>47.1</v>
      </c>
    </row>
    <row r="17" spans="1:8" x14ac:dyDescent="0.3">
      <c r="A17" s="25" t="s">
        <v>13</v>
      </c>
      <c r="B17" s="25"/>
      <c r="C17" s="25"/>
      <c r="D17" s="25"/>
      <c r="E17" s="25"/>
      <c r="F17" s="25"/>
      <c r="G17" s="25"/>
      <c r="H17" s="25"/>
    </row>
    <row r="18" spans="1:8" x14ac:dyDescent="0.3">
      <c r="A18" s="1" t="s">
        <v>1</v>
      </c>
      <c r="B18" s="1" t="s">
        <v>2</v>
      </c>
      <c r="C18" s="1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</row>
    <row r="19" spans="1:8" x14ac:dyDescent="0.3">
      <c r="A19" s="1">
        <v>1998</v>
      </c>
      <c r="B19" s="1">
        <v>21</v>
      </c>
      <c r="C19" s="1" t="s">
        <v>12</v>
      </c>
      <c r="D19" s="2">
        <v>2.6</v>
      </c>
      <c r="E19" s="2">
        <v>35.799999999999997</v>
      </c>
      <c r="F19" s="2">
        <v>47.9</v>
      </c>
      <c r="G19" s="2">
        <v>32.4</v>
      </c>
      <c r="H19" s="2">
        <v>56.5</v>
      </c>
    </row>
    <row r="20" spans="1:8" x14ac:dyDescent="0.3">
      <c r="A20" s="1">
        <v>1999</v>
      </c>
      <c r="B20" s="1">
        <v>20</v>
      </c>
      <c r="C20" s="1" t="s">
        <v>12</v>
      </c>
      <c r="D20" s="2">
        <v>2.4</v>
      </c>
      <c r="E20" s="2">
        <v>35.4</v>
      </c>
      <c r="F20" s="2">
        <v>47.3</v>
      </c>
      <c r="G20" s="2">
        <v>32.200000000000003</v>
      </c>
      <c r="H20" s="2">
        <v>55.9</v>
      </c>
    </row>
    <row r="21" spans="1:8" x14ac:dyDescent="0.3">
      <c r="A21" s="1">
        <v>2000</v>
      </c>
      <c r="B21" s="1">
        <v>19</v>
      </c>
      <c r="C21" s="1" t="s">
        <v>12</v>
      </c>
      <c r="D21" s="2">
        <v>2.1</v>
      </c>
      <c r="E21" s="2">
        <v>35</v>
      </c>
      <c r="F21" s="2">
        <v>46.6</v>
      </c>
      <c r="G21" s="2">
        <v>32</v>
      </c>
      <c r="H21" s="2">
        <v>55.3</v>
      </c>
    </row>
    <row r="22" spans="1:8" x14ac:dyDescent="0.3">
      <c r="A22" s="1">
        <v>2001</v>
      </c>
      <c r="B22" s="1">
        <v>18</v>
      </c>
      <c r="C22" s="1" t="s">
        <v>12</v>
      </c>
      <c r="D22" s="2">
        <v>1.8</v>
      </c>
      <c r="E22" s="2">
        <v>34.6</v>
      </c>
      <c r="F22" s="2">
        <v>45.9</v>
      </c>
      <c r="G22" s="2">
        <v>31.8</v>
      </c>
      <c r="H22" s="2">
        <v>54.6</v>
      </c>
    </row>
    <row r="23" spans="1:8" x14ac:dyDescent="0.3">
      <c r="A23" s="1">
        <v>2002</v>
      </c>
      <c r="B23" s="1">
        <v>17</v>
      </c>
      <c r="C23" s="1" t="s">
        <v>12</v>
      </c>
      <c r="D23" s="2">
        <v>1.5</v>
      </c>
      <c r="E23" s="2">
        <v>34.200000000000003</v>
      </c>
      <c r="F23" s="2">
        <v>45.2</v>
      </c>
      <c r="G23" s="2">
        <v>31.6</v>
      </c>
      <c r="H23" s="2">
        <v>53.4</v>
      </c>
    </row>
    <row r="24" spans="1:8" x14ac:dyDescent="0.3">
      <c r="A24" s="1">
        <v>2003</v>
      </c>
      <c r="B24" s="1">
        <v>16</v>
      </c>
      <c r="C24" s="1" t="s">
        <v>11</v>
      </c>
      <c r="D24" s="2">
        <v>0</v>
      </c>
      <c r="E24" s="2">
        <v>34.200000000000003</v>
      </c>
      <c r="F24" s="2">
        <v>43.7</v>
      </c>
      <c r="G24" s="2">
        <v>31.2</v>
      </c>
      <c r="H24" s="2">
        <v>52</v>
      </c>
    </row>
    <row r="25" spans="1:8" x14ac:dyDescent="0.3">
      <c r="A25" s="1">
        <v>2004</v>
      </c>
      <c r="B25" s="1">
        <v>15</v>
      </c>
      <c r="C25" s="1" t="s">
        <v>11</v>
      </c>
      <c r="D25" s="2">
        <v>0</v>
      </c>
      <c r="E25" s="2">
        <v>33.4</v>
      </c>
      <c r="F25" s="2">
        <v>42.9</v>
      </c>
      <c r="G25" s="2">
        <v>31</v>
      </c>
      <c r="H25" s="2">
        <v>50.8</v>
      </c>
    </row>
    <row r="26" spans="1:8" x14ac:dyDescent="0.3">
      <c r="A26" s="1">
        <v>2005</v>
      </c>
      <c r="B26" s="1">
        <v>14</v>
      </c>
      <c r="C26" s="1" t="s">
        <v>10</v>
      </c>
      <c r="D26" s="2">
        <v>0</v>
      </c>
      <c r="E26" s="2">
        <v>32.6</v>
      </c>
      <c r="F26" s="2">
        <v>42.1</v>
      </c>
      <c r="G26" s="2">
        <v>30.8</v>
      </c>
      <c r="H26" s="2">
        <v>49.9</v>
      </c>
    </row>
    <row r="27" spans="1:8" x14ac:dyDescent="0.3">
      <c r="A27" s="1">
        <v>2006</v>
      </c>
      <c r="B27" s="1">
        <v>13</v>
      </c>
      <c r="C27" s="1" t="s">
        <v>10</v>
      </c>
      <c r="D27" s="2">
        <v>0</v>
      </c>
      <c r="E27" s="2">
        <v>32</v>
      </c>
      <c r="F27" s="2">
        <v>41.5</v>
      </c>
      <c r="G27" s="2">
        <v>30.4</v>
      </c>
      <c r="H27" s="2">
        <v>48.2</v>
      </c>
    </row>
    <row r="28" spans="1:8" x14ac:dyDescent="0.3">
      <c r="A28" s="1">
        <v>2007</v>
      </c>
      <c r="B28" s="1">
        <v>12</v>
      </c>
      <c r="C28" s="1" t="s">
        <v>9</v>
      </c>
      <c r="D28" s="2">
        <v>0</v>
      </c>
      <c r="E28" s="2">
        <v>31.8</v>
      </c>
      <c r="F28" s="2">
        <v>41.3</v>
      </c>
      <c r="G28" s="2">
        <v>29.4</v>
      </c>
      <c r="H28" s="2">
        <v>46.9</v>
      </c>
    </row>
    <row r="29" spans="1:8" x14ac:dyDescent="0.3">
      <c r="A29" s="1">
        <v>2008</v>
      </c>
      <c r="B29" s="1">
        <v>11</v>
      </c>
      <c r="C29" s="1" t="s">
        <v>9</v>
      </c>
      <c r="D29" s="2">
        <v>0</v>
      </c>
      <c r="E29" s="2">
        <v>31.4</v>
      </c>
      <c r="F29" s="2">
        <v>40.9</v>
      </c>
      <c r="G29" s="2">
        <v>29.4</v>
      </c>
      <c r="H29" s="2">
        <v>46.9</v>
      </c>
    </row>
  </sheetData>
  <mergeCells count="2">
    <mergeCell ref="A1:H1"/>
    <mergeCell ref="A17:H17"/>
  </mergeCells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0FF5-1911-458E-9DCD-3E9A456EE1D5}">
  <dimension ref="A1:BN11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94</v>
      </c>
      <c r="B3" t="s">
        <v>147</v>
      </c>
      <c r="C3" s="1">
        <v>2000</v>
      </c>
      <c r="D3" s="1">
        <f t="shared" ref="D3:D11" si="0">2019-C3</f>
        <v>19</v>
      </c>
      <c r="E3" t="s">
        <v>44</v>
      </c>
      <c r="F3" s="1" t="s">
        <v>104</v>
      </c>
      <c r="G3" t="str">
        <f t="shared" ref="G3:G11" si="1">A3&amp;B3&amp;C3</f>
        <v>SchuldtMatthias2000</v>
      </c>
      <c r="H3" s="6">
        <f t="shared" ref="H3:H11" si="2">T3+AD3+AN3+AX3+BH3</f>
        <v>3</v>
      </c>
      <c r="I3" s="6">
        <f t="shared" ref="I3:I11" si="3">W3+Z3+AG3+AJ3+AQ3+AT3+BA3+BD3+BK3+BN3</f>
        <v>4</v>
      </c>
      <c r="J3" s="1" t="str">
        <f t="shared" ref="J3:J11" si="4">IF(AND(H3&gt;0,I3&gt;0),"Ja","Nein")</f>
        <v>Ja</v>
      </c>
      <c r="K3" s="4">
        <f>MAX(S3,AC3,AM3,AW3,BG3)+LARGE((S3,AC3,AM3,AW3,BG3),2)+MAX(V3,Y3,AF3,AI3,AP3,AS3,AZ3,BC3,BJ3,BM3)+LARGE((V3,Y3,AF3,AI3,AP3,AS3,AZ3,BC3,BJ3,BM3),2)</f>
        <v>212.185</v>
      </c>
      <c r="L3" s="2">
        <f>VLOOKUP(C3,Quali_M[#All],4,0)</f>
        <v>2.1</v>
      </c>
      <c r="M3" s="4">
        <f>VLOOKUP(C3,Quali_M[#All],5,0)</f>
        <v>35</v>
      </c>
      <c r="N3" s="4">
        <f>VLOOKUP(C3,Quali_M[#All],6,0)</f>
        <v>46.6</v>
      </c>
      <c r="O3" s="4">
        <f>VLOOKUP(C3,Quali_M[#All],7,0)</f>
        <v>32</v>
      </c>
      <c r="P3" s="4">
        <f>VLOOKUP(C3,Quali_M[#All],8,0)</f>
        <v>55.3</v>
      </c>
      <c r="Q3" s="2">
        <v>3.1</v>
      </c>
      <c r="R3" s="4">
        <v>35.135000000000005</v>
      </c>
      <c r="S3" s="4">
        <v>47.634999999999998</v>
      </c>
      <c r="T3" s="6">
        <v>1</v>
      </c>
      <c r="U3" s="4">
        <v>22.763999999999999</v>
      </c>
      <c r="V3" s="4">
        <v>39.463999999999992</v>
      </c>
      <c r="W3" s="6">
        <v>0</v>
      </c>
      <c r="X3" s="4">
        <v>19.367000000000001</v>
      </c>
      <c r="Y3" s="4">
        <v>34.167000000000002</v>
      </c>
      <c r="Z3" s="6">
        <v>0</v>
      </c>
      <c r="AA3" s="2">
        <v>2.2999999999999998</v>
      </c>
      <c r="AB3" s="4">
        <v>36.590000000000003</v>
      </c>
      <c r="AC3" s="4">
        <v>48.39</v>
      </c>
      <c r="AD3" s="6">
        <v>1</v>
      </c>
      <c r="AE3" s="4">
        <v>33.375</v>
      </c>
      <c r="AF3" s="4">
        <v>57.774999999999999</v>
      </c>
      <c r="AG3" s="6">
        <v>1</v>
      </c>
      <c r="AH3" s="4">
        <v>33.515000000000001</v>
      </c>
      <c r="AI3" s="4">
        <v>57.415000000000006</v>
      </c>
      <c r="AJ3" s="6">
        <v>1</v>
      </c>
      <c r="AK3" s="2">
        <v>2.2999999999999998</v>
      </c>
      <c r="AL3" s="4">
        <v>36.605000000000004</v>
      </c>
      <c r="AM3" s="4">
        <v>48.605000000000004</v>
      </c>
      <c r="AN3" s="6">
        <v>1</v>
      </c>
      <c r="AO3" s="4">
        <v>32.880000000000003</v>
      </c>
      <c r="AP3" s="4">
        <v>56.88</v>
      </c>
      <c r="AQ3" s="6">
        <v>1</v>
      </c>
      <c r="AR3" s="4">
        <v>32.49</v>
      </c>
      <c r="AS3" s="4">
        <v>56.99</v>
      </c>
      <c r="AT3" s="6">
        <v>1</v>
      </c>
    </row>
    <row r="4" spans="1:66" x14ac:dyDescent="0.3">
      <c r="A4" t="s">
        <v>148</v>
      </c>
      <c r="B4" t="s">
        <v>149</v>
      </c>
      <c r="C4" s="1">
        <v>2002</v>
      </c>
      <c r="D4" s="1">
        <f t="shared" si="0"/>
        <v>17</v>
      </c>
      <c r="E4" t="s">
        <v>67</v>
      </c>
      <c r="F4" s="1" t="s">
        <v>104</v>
      </c>
      <c r="G4" t="str">
        <f t="shared" si="1"/>
        <v>BuddeMax2002</v>
      </c>
      <c r="H4" s="6">
        <f t="shared" si="2"/>
        <v>2</v>
      </c>
      <c r="I4" s="6">
        <f t="shared" si="3"/>
        <v>1</v>
      </c>
      <c r="J4" s="1" t="str">
        <f t="shared" si="4"/>
        <v>Ja</v>
      </c>
      <c r="K4" s="4">
        <f>MAX(S4,AC4,AM4,AW4,BG4)+LARGE((S4,AC4,AM4,AW4,BG4),2)+MAX(V4,Y4,AF4,AI4,AP4,AS4,AZ4,BC4,BJ4,BM4)+LARGE((V4,Y4,AF4,AI4,AP4,AS4,AZ4,BC4,BJ4,BM4),2)</f>
        <v>203.47000000000003</v>
      </c>
      <c r="L4" s="2">
        <f>VLOOKUP(C4,Quali_M[#All],4,0)</f>
        <v>1.5</v>
      </c>
      <c r="M4" s="4">
        <f>VLOOKUP(C4,Quali_M[#All],5,0)</f>
        <v>34.200000000000003</v>
      </c>
      <c r="N4" s="4">
        <f>VLOOKUP(C4,Quali_M[#All],6,0)</f>
        <v>45.2</v>
      </c>
      <c r="O4" s="4">
        <f>VLOOKUP(C4,Quali_M[#All],7,0)</f>
        <v>31.6</v>
      </c>
      <c r="P4" s="4">
        <f>VLOOKUP(C4,Quali_M[#All],8,0)</f>
        <v>53.4</v>
      </c>
      <c r="Q4" s="2">
        <v>2.5</v>
      </c>
      <c r="R4" s="4">
        <v>34.265000000000001</v>
      </c>
      <c r="S4" s="4">
        <v>46.365000000000002</v>
      </c>
      <c r="T4" s="6">
        <v>1</v>
      </c>
      <c r="U4" s="4">
        <v>31.145000000000003</v>
      </c>
      <c r="V4" s="4">
        <v>52.245000000000005</v>
      </c>
      <c r="W4" s="6">
        <v>0</v>
      </c>
      <c r="X4" s="4">
        <v>31.35</v>
      </c>
      <c r="Y4" s="4">
        <v>54.25</v>
      </c>
      <c r="Z4" s="6">
        <v>0</v>
      </c>
      <c r="AA4" s="2">
        <v>2.5</v>
      </c>
      <c r="AB4" s="4">
        <v>34.885000000000005</v>
      </c>
      <c r="AC4" s="4">
        <v>46.985000000000007</v>
      </c>
      <c r="AD4" s="6">
        <v>1</v>
      </c>
      <c r="AE4" s="4">
        <v>19.521999999999998</v>
      </c>
      <c r="AF4" s="4">
        <v>33.522000000000006</v>
      </c>
      <c r="AG4" s="6">
        <v>0</v>
      </c>
      <c r="AH4" s="4">
        <v>29.228000000000002</v>
      </c>
      <c r="AI4" s="4">
        <v>49.927999999999997</v>
      </c>
      <c r="AJ4" s="6">
        <v>0</v>
      </c>
      <c r="AK4" s="2">
        <v>1.8</v>
      </c>
      <c r="AL4" s="4">
        <v>31.708000000000002</v>
      </c>
      <c r="AM4" s="4">
        <v>41.808</v>
      </c>
      <c r="AN4" s="6">
        <v>0</v>
      </c>
      <c r="AO4" s="4">
        <v>32.47</v>
      </c>
      <c r="AP4" s="4">
        <v>55.870000000000005</v>
      </c>
      <c r="AQ4" s="6">
        <v>1</v>
      </c>
      <c r="AR4" s="4">
        <v>14.96</v>
      </c>
      <c r="AS4" s="4">
        <v>26.16</v>
      </c>
      <c r="AT4" s="6">
        <v>0</v>
      </c>
    </row>
    <row r="5" spans="1:66" x14ac:dyDescent="0.3">
      <c r="A5" t="s">
        <v>145</v>
      </c>
      <c r="B5" t="s">
        <v>146</v>
      </c>
      <c r="C5" s="1">
        <v>2002</v>
      </c>
      <c r="D5" s="1">
        <f t="shared" si="0"/>
        <v>17</v>
      </c>
      <c r="E5" t="s">
        <v>155</v>
      </c>
      <c r="F5" s="1" t="s">
        <v>104</v>
      </c>
      <c r="G5" t="str">
        <f t="shared" si="1"/>
        <v>RöslerManuel2002</v>
      </c>
      <c r="H5" s="6">
        <f t="shared" si="2"/>
        <v>3</v>
      </c>
      <c r="I5" s="6">
        <f t="shared" si="3"/>
        <v>1</v>
      </c>
      <c r="J5" s="1" t="str">
        <f t="shared" si="4"/>
        <v>Ja</v>
      </c>
      <c r="K5" s="4">
        <f>MAX(S5,AC5,AM5,AW5,BG5)+LARGE((S5,AC5,AM5,AW5,BG5),2)+MAX(V5,Y5,AF5,AI5,AP5,AS5,AZ5,BC5,BJ5,BM5)+LARGE((V5,Y5,AF5,AI5,AP5,AS5,AZ5,BC5,BJ5,BM5),2)</f>
        <v>164.98599999999999</v>
      </c>
      <c r="L5" s="2">
        <f>VLOOKUP(C5,Quali_M[#All],4,0)</f>
        <v>1.5</v>
      </c>
      <c r="M5" s="4">
        <f>VLOOKUP(C5,Quali_M[#All],5,0)</f>
        <v>34.200000000000003</v>
      </c>
      <c r="N5" s="4">
        <f>VLOOKUP(C5,Quali_M[#All],6,0)</f>
        <v>45.2</v>
      </c>
      <c r="O5" s="4">
        <f>VLOOKUP(C5,Quali_M[#All],7,0)</f>
        <v>31.6</v>
      </c>
      <c r="P5" s="4">
        <f>VLOOKUP(C5,Quali_M[#All],8,0)</f>
        <v>53.4</v>
      </c>
      <c r="Q5" s="2">
        <v>2.9</v>
      </c>
      <c r="R5" s="4">
        <v>35.295000000000002</v>
      </c>
      <c r="S5" s="4">
        <v>47.695</v>
      </c>
      <c r="T5" s="6">
        <v>1</v>
      </c>
      <c r="U5" s="4">
        <v>9.5510000000000002</v>
      </c>
      <c r="V5" s="4">
        <v>16.051000000000002</v>
      </c>
      <c r="W5" s="6">
        <v>0</v>
      </c>
      <c r="X5" s="4">
        <v>0</v>
      </c>
      <c r="Y5" s="4">
        <v>0</v>
      </c>
      <c r="Z5" s="6">
        <v>0</v>
      </c>
      <c r="AA5" s="2">
        <v>1.9</v>
      </c>
      <c r="AB5" s="4">
        <v>35.475000000000001</v>
      </c>
      <c r="AC5" s="4">
        <v>46.674999999999997</v>
      </c>
      <c r="AD5" s="6">
        <v>1</v>
      </c>
      <c r="AE5" s="4">
        <v>7.0339999999999998</v>
      </c>
      <c r="AF5" s="4">
        <v>12.134</v>
      </c>
      <c r="AG5" s="6">
        <v>0</v>
      </c>
      <c r="AH5" s="4">
        <v>6.8239999999999998</v>
      </c>
      <c r="AI5" s="4">
        <v>11.724</v>
      </c>
      <c r="AJ5" s="6">
        <v>0</v>
      </c>
      <c r="AK5" s="2">
        <v>1.9</v>
      </c>
      <c r="AL5" s="4">
        <v>35.58</v>
      </c>
      <c r="AM5" s="4">
        <v>46.78</v>
      </c>
      <c r="AN5" s="6">
        <v>1</v>
      </c>
      <c r="AO5" s="4">
        <v>32.160000000000004</v>
      </c>
      <c r="AP5" s="4">
        <v>54.46</v>
      </c>
      <c r="AQ5" s="6">
        <v>1</v>
      </c>
      <c r="AR5" s="4">
        <v>0</v>
      </c>
      <c r="AS5" s="4">
        <v>0</v>
      </c>
      <c r="AT5" s="6">
        <v>0</v>
      </c>
    </row>
    <row r="6" spans="1:66" x14ac:dyDescent="0.3">
      <c r="A6" t="s">
        <v>141</v>
      </c>
      <c r="B6" t="s">
        <v>142</v>
      </c>
      <c r="C6" s="1">
        <v>2001</v>
      </c>
      <c r="D6" s="1">
        <f t="shared" si="0"/>
        <v>18</v>
      </c>
      <c r="E6" t="s">
        <v>67</v>
      </c>
      <c r="F6" s="1" t="s">
        <v>104</v>
      </c>
      <c r="G6" t="str">
        <f t="shared" si="1"/>
        <v>BubnerJacob2001</v>
      </c>
      <c r="H6" s="6">
        <f t="shared" si="2"/>
        <v>1</v>
      </c>
      <c r="I6" s="6">
        <f t="shared" si="3"/>
        <v>0</v>
      </c>
      <c r="J6" s="1" t="str">
        <f t="shared" si="4"/>
        <v>Nein</v>
      </c>
      <c r="K6" s="4">
        <f>MAX(S6,AC6,AM6,AW6,BG6)+LARGE((S6,AC6,AM6,AW6,BG6),2)+MAX(V6,Y6,AF6,AI6,AP6,AS6,AZ6,BC6,BJ6,BM6)+LARGE((V6,Y6,AF6,AI6,AP6,AS6,AZ6,BC6,BJ6,BM6),2)</f>
        <v>199.08499999999998</v>
      </c>
      <c r="L6" s="2">
        <f>VLOOKUP(C6,Quali_M[#All],4,0)</f>
        <v>1.8</v>
      </c>
      <c r="M6" s="4">
        <f>VLOOKUP(C6,Quali_M[#All],5,0)</f>
        <v>34.6</v>
      </c>
      <c r="N6" s="4">
        <f>VLOOKUP(C6,Quali_M[#All],6,0)</f>
        <v>45.9</v>
      </c>
      <c r="O6" s="4">
        <f>VLOOKUP(C6,Quali_M[#All],7,0)</f>
        <v>31.8</v>
      </c>
      <c r="P6" s="4">
        <f>VLOOKUP(C6,Quali_M[#All],8,0)</f>
        <v>54.6</v>
      </c>
      <c r="Q6" s="2">
        <v>0</v>
      </c>
      <c r="R6" s="4">
        <v>0</v>
      </c>
      <c r="S6" s="4">
        <v>0</v>
      </c>
      <c r="T6" s="6">
        <v>0</v>
      </c>
      <c r="U6" s="4">
        <v>0</v>
      </c>
      <c r="V6" s="4">
        <v>0</v>
      </c>
      <c r="W6" s="6">
        <v>0</v>
      </c>
      <c r="X6" s="4">
        <v>0</v>
      </c>
      <c r="Y6" s="4">
        <v>0</v>
      </c>
      <c r="Z6" s="6">
        <v>0</v>
      </c>
      <c r="AA6" s="2">
        <v>2.5</v>
      </c>
      <c r="AB6" s="4">
        <v>34.35</v>
      </c>
      <c r="AC6" s="4">
        <v>46.05</v>
      </c>
      <c r="AD6" s="6">
        <v>0</v>
      </c>
      <c r="AE6" s="4">
        <v>31.245000000000005</v>
      </c>
      <c r="AF6" s="4">
        <v>52.445</v>
      </c>
      <c r="AG6" s="6">
        <v>0</v>
      </c>
      <c r="AH6" s="4">
        <v>32.395000000000003</v>
      </c>
      <c r="AI6" s="4">
        <v>53.495000000000005</v>
      </c>
      <c r="AJ6" s="6">
        <v>0</v>
      </c>
      <c r="AK6" s="2">
        <v>2.5</v>
      </c>
      <c r="AL6" s="4">
        <v>34.995000000000005</v>
      </c>
      <c r="AM6" s="4">
        <v>47.094999999999999</v>
      </c>
      <c r="AN6" s="6">
        <v>1</v>
      </c>
      <c r="AO6" s="4">
        <v>31.725000000000001</v>
      </c>
      <c r="AP6" s="4">
        <v>52.425000000000004</v>
      </c>
      <c r="AQ6" s="6">
        <v>0</v>
      </c>
      <c r="AR6" s="4">
        <v>31.445</v>
      </c>
      <c r="AS6" s="4">
        <v>52.445</v>
      </c>
      <c r="AT6" s="6">
        <v>0</v>
      </c>
    </row>
    <row r="7" spans="1:66" x14ac:dyDescent="0.3">
      <c r="A7" t="s">
        <v>143</v>
      </c>
      <c r="B7" t="s">
        <v>144</v>
      </c>
      <c r="C7" s="1">
        <v>2000</v>
      </c>
      <c r="D7" s="1">
        <f t="shared" si="0"/>
        <v>19</v>
      </c>
      <c r="E7" t="s">
        <v>63</v>
      </c>
      <c r="F7" s="1" t="s">
        <v>104</v>
      </c>
      <c r="G7" t="str">
        <f t="shared" si="1"/>
        <v>HornaJan-Eike2000</v>
      </c>
      <c r="H7" s="6">
        <f t="shared" si="2"/>
        <v>0</v>
      </c>
      <c r="I7" s="6">
        <f t="shared" si="3"/>
        <v>0</v>
      </c>
      <c r="J7" s="1" t="str">
        <f t="shared" si="4"/>
        <v>Nein</v>
      </c>
      <c r="K7" s="4">
        <f>MAX(S7,AC7,AM7,AW7,BG7)+LARGE((S7,AC7,AM7,AW7,BG7),2)+MAX(V7,Y7,AF7,AI7,AP7,AS7,AZ7,BC7,BJ7,BM7)+LARGE((V7,Y7,AF7,AI7,AP7,AS7,AZ7,BC7,BJ7,BM7),2)</f>
        <v>197.94499999999999</v>
      </c>
      <c r="L7" s="2">
        <f>VLOOKUP(C7,Quali_M[#All],4,0)</f>
        <v>2.1</v>
      </c>
      <c r="M7" s="4">
        <f>VLOOKUP(C7,Quali_M[#All],5,0)</f>
        <v>35</v>
      </c>
      <c r="N7" s="4">
        <f>VLOOKUP(C7,Quali_M[#All],6,0)</f>
        <v>46.6</v>
      </c>
      <c r="O7" s="4">
        <f>VLOOKUP(C7,Quali_M[#All],7,0)</f>
        <v>32</v>
      </c>
      <c r="P7" s="4">
        <f>VLOOKUP(C7,Quali_M[#All],8,0)</f>
        <v>55.3</v>
      </c>
      <c r="Q7" s="2">
        <v>2.4</v>
      </c>
      <c r="R7" s="4">
        <v>33.885000000000005</v>
      </c>
      <c r="S7" s="4">
        <v>45.784999999999997</v>
      </c>
      <c r="T7" s="6">
        <v>0</v>
      </c>
      <c r="U7" s="4">
        <v>30.76</v>
      </c>
      <c r="V7" s="4">
        <v>53.059999999999995</v>
      </c>
      <c r="W7" s="6">
        <v>0</v>
      </c>
      <c r="X7" s="4">
        <v>30.285</v>
      </c>
      <c r="Y7" s="4">
        <v>52.885000000000005</v>
      </c>
      <c r="Z7" s="6">
        <v>0</v>
      </c>
      <c r="AA7" s="2">
        <v>2.4</v>
      </c>
      <c r="AB7" s="4">
        <v>33.830000000000005</v>
      </c>
      <c r="AC7" s="4">
        <v>45.63</v>
      </c>
      <c r="AD7" s="6">
        <v>0</v>
      </c>
      <c r="AE7" s="4">
        <v>14.965000000000002</v>
      </c>
      <c r="AF7" s="4">
        <v>26.665000000000003</v>
      </c>
      <c r="AG7" s="6">
        <v>0</v>
      </c>
      <c r="AH7" s="4">
        <v>30.37</v>
      </c>
      <c r="AI7" s="4">
        <v>53.47</v>
      </c>
      <c r="AJ7" s="6">
        <v>0</v>
      </c>
      <c r="AK7" s="2">
        <v>2.4</v>
      </c>
      <c r="AL7" s="4">
        <v>33.31</v>
      </c>
      <c r="AM7" s="4">
        <v>45.11</v>
      </c>
      <c r="AN7" s="6">
        <v>0</v>
      </c>
      <c r="AO7" s="4">
        <v>27.36</v>
      </c>
      <c r="AP7" s="4">
        <v>50.36</v>
      </c>
      <c r="AQ7" s="6">
        <v>0</v>
      </c>
      <c r="AR7" s="4">
        <v>28.85</v>
      </c>
      <c r="AS7" s="4">
        <v>52.050000000000004</v>
      </c>
      <c r="AT7" s="6">
        <v>0</v>
      </c>
    </row>
    <row r="8" spans="1:66" x14ac:dyDescent="0.3">
      <c r="A8" t="s">
        <v>139</v>
      </c>
      <c r="B8" t="s">
        <v>140</v>
      </c>
      <c r="C8" s="1">
        <v>2001</v>
      </c>
      <c r="D8" s="1">
        <f t="shared" si="0"/>
        <v>18</v>
      </c>
      <c r="E8" t="s">
        <v>67</v>
      </c>
      <c r="F8" s="1" t="s">
        <v>104</v>
      </c>
      <c r="G8" t="str">
        <f t="shared" si="1"/>
        <v>BrandtDominic2001</v>
      </c>
      <c r="H8" s="6">
        <f t="shared" si="2"/>
        <v>0</v>
      </c>
      <c r="I8" s="6">
        <f t="shared" si="3"/>
        <v>0</v>
      </c>
      <c r="J8" s="1" t="str">
        <f t="shared" si="4"/>
        <v>Nein</v>
      </c>
      <c r="K8" s="4">
        <f>MAX(S8,AC8,AM8,AW8,BG8)+LARGE((S8,AC8,AM8,AW8,BG8),2)+MAX(V8,Y8,AF8,AI8,AP8,AS8,AZ8,BC8,BJ8,BM8)+LARGE((V8,Y8,AF8,AI8,AP8,AS8,AZ8,BC8,BJ8,BM8),2)</f>
        <v>196.09</v>
      </c>
      <c r="L8" s="2">
        <f>VLOOKUP(C8,Quali_M[#All],4,0)</f>
        <v>1.8</v>
      </c>
      <c r="M8" s="4">
        <f>VLOOKUP(C8,Quali_M[#All],5,0)</f>
        <v>34.6</v>
      </c>
      <c r="N8" s="4">
        <f>VLOOKUP(C8,Quali_M[#All],6,0)</f>
        <v>45.9</v>
      </c>
      <c r="O8" s="4">
        <f>VLOOKUP(C8,Quali_M[#All],7,0)</f>
        <v>31.8</v>
      </c>
      <c r="P8" s="4">
        <f>VLOOKUP(C8,Quali_M[#All],8,0)</f>
        <v>54.6</v>
      </c>
      <c r="Q8" s="2">
        <v>2.1</v>
      </c>
      <c r="R8" s="4">
        <v>33.58</v>
      </c>
      <c r="S8" s="4">
        <v>45.080000000000005</v>
      </c>
      <c r="T8" s="6">
        <v>0</v>
      </c>
      <c r="U8" s="4">
        <v>9.4909999999999997</v>
      </c>
      <c r="V8" s="4">
        <v>15.990999999999998</v>
      </c>
      <c r="W8" s="6">
        <v>0</v>
      </c>
      <c r="X8" s="4">
        <v>0</v>
      </c>
      <c r="Y8" s="4">
        <v>0</v>
      </c>
      <c r="Z8" s="6">
        <v>0</v>
      </c>
      <c r="AA8" s="2">
        <v>2.8</v>
      </c>
      <c r="AB8" s="4">
        <v>33.950000000000003</v>
      </c>
      <c r="AC8" s="4">
        <v>45.85</v>
      </c>
      <c r="AD8" s="6">
        <v>0</v>
      </c>
      <c r="AE8" s="4">
        <v>31.465000000000003</v>
      </c>
      <c r="AF8" s="4">
        <v>52.765000000000001</v>
      </c>
      <c r="AG8" s="6">
        <v>0</v>
      </c>
      <c r="AH8" s="4">
        <v>31.495000000000005</v>
      </c>
      <c r="AI8" s="4">
        <v>52.395000000000003</v>
      </c>
      <c r="AJ8" s="6">
        <v>0</v>
      </c>
      <c r="AK8" s="2">
        <v>0.7</v>
      </c>
      <c r="AL8" s="4">
        <v>31.118000000000002</v>
      </c>
      <c r="AM8" s="4">
        <v>40.317999999999998</v>
      </c>
      <c r="AN8" s="6">
        <v>0</v>
      </c>
      <c r="AO8" s="4">
        <v>30.730000000000004</v>
      </c>
      <c r="AP8" s="4">
        <v>51.53</v>
      </c>
      <c r="AQ8" s="6">
        <v>0</v>
      </c>
      <c r="AR8" s="4">
        <v>30.984999999999999</v>
      </c>
      <c r="AS8" s="4">
        <v>52.285000000000004</v>
      </c>
      <c r="AT8" s="6">
        <v>0</v>
      </c>
    </row>
    <row r="9" spans="1:66" x14ac:dyDescent="0.3">
      <c r="A9" t="s">
        <v>152</v>
      </c>
      <c r="B9" t="s">
        <v>153</v>
      </c>
      <c r="C9" s="1">
        <v>2001</v>
      </c>
      <c r="D9" s="1">
        <f t="shared" si="0"/>
        <v>18</v>
      </c>
      <c r="E9" t="s">
        <v>44</v>
      </c>
      <c r="F9" s="1" t="s">
        <v>104</v>
      </c>
      <c r="G9" t="str">
        <f t="shared" si="1"/>
        <v>ErnstYannik2001</v>
      </c>
      <c r="H9" s="6">
        <f t="shared" si="2"/>
        <v>0</v>
      </c>
      <c r="I9" s="6">
        <f t="shared" si="3"/>
        <v>0</v>
      </c>
      <c r="J9" s="1" t="str">
        <f t="shared" si="4"/>
        <v>Nein</v>
      </c>
      <c r="K9" s="4">
        <f>MAX(S9,AC9,AM9,AW9,BG9)+LARGE((S9,AC9,AM9,AW9,BG9),2)+MAX(V9,Y9,AF9,AI9,AP9,AS9,AZ9,BC9,BJ9,BM9)+LARGE((V9,Y9,AF9,AI9,AP9,AS9,AZ9,BC9,BJ9,BM9),2)</f>
        <v>185.01</v>
      </c>
      <c r="L9" s="2">
        <f>VLOOKUP(C9,Quali_M[#All],4,0)</f>
        <v>1.8</v>
      </c>
      <c r="M9" s="4">
        <f>VLOOKUP(C9,Quali_M[#All],5,0)</f>
        <v>34.6</v>
      </c>
      <c r="N9" s="4">
        <f>VLOOKUP(C9,Quali_M[#All],6,0)</f>
        <v>45.9</v>
      </c>
      <c r="O9" s="4">
        <f>VLOOKUP(C9,Quali_M[#All],7,0)</f>
        <v>31.8</v>
      </c>
      <c r="P9" s="4">
        <f>VLOOKUP(C9,Quali_M[#All],8,0)</f>
        <v>54.6</v>
      </c>
      <c r="Q9" s="2">
        <v>2.2999999999999998</v>
      </c>
      <c r="R9" s="4">
        <v>31.535000000000004</v>
      </c>
      <c r="S9" s="4">
        <v>43.034999999999997</v>
      </c>
      <c r="T9" s="6">
        <v>0</v>
      </c>
      <c r="U9" s="4">
        <v>20.334</v>
      </c>
      <c r="V9" s="4">
        <v>33.433999999999997</v>
      </c>
      <c r="W9" s="6">
        <v>0</v>
      </c>
      <c r="X9" s="4">
        <v>27.35</v>
      </c>
      <c r="Y9" s="4">
        <v>46.850000000000009</v>
      </c>
      <c r="Z9" s="6">
        <v>0</v>
      </c>
      <c r="AA9" s="2">
        <v>2.2000000000000002</v>
      </c>
      <c r="AB9" s="4">
        <v>32.86</v>
      </c>
      <c r="AC9" s="4">
        <v>44.06</v>
      </c>
      <c r="AD9" s="6">
        <v>0</v>
      </c>
      <c r="AE9" s="4">
        <v>30.22</v>
      </c>
      <c r="AF9" s="4">
        <v>49.32</v>
      </c>
      <c r="AG9" s="6">
        <v>0</v>
      </c>
      <c r="AH9" s="4">
        <v>28.283000000000001</v>
      </c>
      <c r="AI9" s="4">
        <v>45.783000000000001</v>
      </c>
      <c r="AJ9" s="6">
        <v>0</v>
      </c>
      <c r="AK9" s="2">
        <v>2.2000000000000002</v>
      </c>
      <c r="AL9" s="4">
        <v>32.880000000000003</v>
      </c>
      <c r="AM9" s="4">
        <v>44.78</v>
      </c>
      <c r="AN9" s="6">
        <v>0</v>
      </c>
      <c r="AO9" s="4">
        <v>3.0419999999999998</v>
      </c>
      <c r="AP9" s="4">
        <v>5.4420000000000002</v>
      </c>
      <c r="AQ9" s="6">
        <v>0</v>
      </c>
      <c r="AR9" s="4">
        <v>0</v>
      </c>
      <c r="AS9" s="4">
        <v>0</v>
      </c>
      <c r="AT9" s="6">
        <v>0</v>
      </c>
    </row>
    <row r="10" spans="1:66" x14ac:dyDescent="0.3">
      <c r="A10" t="s">
        <v>150</v>
      </c>
      <c r="B10" t="s">
        <v>151</v>
      </c>
      <c r="C10" s="1">
        <v>2000</v>
      </c>
      <c r="D10" s="1">
        <f t="shared" si="0"/>
        <v>19</v>
      </c>
      <c r="E10" t="s">
        <v>63</v>
      </c>
      <c r="F10" s="1" t="s">
        <v>104</v>
      </c>
      <c r="G10" t="str">
        <f t="shared" si="1"/>
        <v>BestMoritz2000</v>
      </c>
      <c r="H10" s="6">
        <f t="shared" si="2"/>
        <v>1</v>
      </c>
      <c r="I10" s="6">
        <f t="shared" si="3"/>
        <v>0</v>
      </c>
      <c r="J10" s="1" t="str">
        <f t="shared" si="4"/>
        <v>Nein</v>
      </c>
      <c r="K10" s="4">
        <f>MAX(S10,AC10,AM10,AW10,BG10)+LARGE((S10,AC10,AM10,AW10,BG10),2)+MAX(V10,Y10,AF10,AI10,AP10,AS10,AZ10,BC10,BJ10,BM10)+LARGE((V10,Y10,AF10,AI10,AP10,AS10,AZ10,BC10,BJ10,BM10),2)</f>
        <v>152.24</v>
      </c>
      <c r="L10" s="2">
        <f>VLOOKUP(C10,Quali_M[#All],4,0)</f>
        <v>2.1</v>
      </c>
      <c r="M10" s="4">
        <f>VLOOKUP(C10,Quali_M[#All],5,0)</f>
        <v>35</v>
      </c>
      <c r="N10" s="4">
        <f>VLOOKUP(C10,Quali_M[#All],6,0)</f>
        <v>46.6</v>
      </c>
      <c r="O10" s="4">
        <f>VLOOKUP(C10,Quali_M[#All],7,0)</f>
        <v>32</v>
      </c>
      <c r="P10" s="4">
        <f>VLOOKUP(C10,Quali_M[#All],8,0)</f>
        <v>55.3</v>
      </c>
      <c r="Q10" s="2">
        <v>0</v>
      </c>
      <c r="R10" s="4">
        <v>0</v>
      </c>
      <c r="S10" s="4">
        <v>0</v>
      </c>
      <c r="T10" s="6">
        <v>0</v>
      </c>
      <c r="U10" s="4">
        <v>0</v>
      </c>
      <c r="V10" s="4">
        <v>0</v>
      </c>
      <c r="W10" s="6">
        <v>0</v>
      </c>
      <c r="X10" s="4">
        <v>0</v>
      </c>
      <c r="Y10" s="4">
        <v>0</v>
      </c>
      <c r="Z10" s="6">
        <v>0</v>
      </c>
      <c r="AA10" s="2">
        <v>0</v>
      </c>
      <c r="AB10" s="4">
        <v>0</v>
      </c>
      <c r="AC10" s="4">
        <v>0</v>
      </c>
      <c r="AD10" s="6">
        <v>0</v>
      </c>
      <c r="AE10" s="4">
        <v>0</v>
      </c>
      <c r="AF10" s="4">
        <v>0</v>
      </c>
      <c r="AG10" s="6">
        <v>0</v>
      </c>
      <c r="AH10" s="4">
        <v>0</v>
      </c>
      <c r="AI10" s="4">
        <v>0</v>
      </c>
      <c r="AJ10" s="6">
        <v>0</v>
      </c>
      <c r="AK10" s="2">
        <v>2.6</v>
      </c>
      <c r="AL10" s="4">
        <v>35.725000000000001</v>
      </c>
      <c r="AM10" s="4">
        <v>47.625</v>
      </c>
      <c r="AN10" s="6">
        <v>1</v>
      </c>
      <c r="AO10" s="4">
        <v>34.775000000000006</v>
      </c>
      <c r="AP10" s="4">
        <v>52.175000000000004</v>
      </c>
      <c r="AQ10" s="6">
        <v>0</v>
      </c>
      <c r="AR10" s="4">
        <v>34.840000000000003</v>
      </c>
      <c r="AS10" s="4">
        <v>52.440000000000005</v>
      </c>
      <c r="AT10" s="6">
        <v>0</v>
      </c>
    </row>
    <row r="11" spans="1:66" x14ac:dyDescent="0.3">
      <c r="A11" t="s">
        <v>137</v>
      </c>
      <c r="B11" t="s">
        <v>138</v>
      </c>
      <c r="C11" s="1">
        <v>1998</v>
      </c>
      <c r="D11" s="1">
        <f t="shared" si="0"/>
        <v>21</v>
      </c>
      <c r="E11" t="s">
        <v>69</v>
      </c>
      <c r="F11" s="1" t="s">
        <v>104</v>
      </c>
      <c r="G11" t="str">
        <f t="shared" si="1"/>
        <v>WrenDarion1998</v>
      </c>
      <c r="H11" s="6">
        <f t="shared" si="2"/>
        <v>0</v>
      </c>
      <c r="I11" s="6">
        <f t="shared" si="3"/>
        <v>0</v>
      </c>
      <c r="J11" s="1" t="str">
        <f t="shared" si="4"/>
        <v>Nein</v>
      </c>
      <c r="K11" s="4">
        <f>MAX(S11,AC11,AM11,AW11,BG11)+LARGE((S11,AC11,AM11,AW11,BG11),2)+MAX(V11,Y11,AF11,AI11,AP11,AS11,AZ11,BC11,BJ11,BM11)+LARGE((V11,Y11,AF11,AI11,AP11,AS11,AZ11,BC11,BJ11,BM11),2)</f>
        <v>0</v>
      </c>
      <c r="L11" s="2">
        <f>VLOOKUP(C11,Quali_M[#All],4,0)</f>
        <v>2.6</v>
      </c>
      <c r="M11" s="4">
        <f>VLOOKUP(C11,Quali_M[#All],5,0)</f>
        <v>35.799999999999997</v>
      </c>
      <c r="N11" s="4">
        <f>VLOOKUP(C11,Quali_M[#All],6,0)</f>
        <v>47.9</v>
      </c>
      <c r="O11" s="4">
        <f>VLOOKUP(C11,Quali_M[#All],7,0)</f>
        <v>32.4</v>
      </c>
      <c r="P11" s="4">
        <f>VLOOKUP(C11,Quali_M[#All],8,0)</f>
        <v>56.5</v>
      </c>
      <c r="Q11" s="2">
        <v>0</v>
      </c>
      <c r="R11" s="4">
        <v>0</v>
      </c>
      <c r="S11" s="4">
        <v>0</v>
      </c>
      <c r="T11" s="6">
        <v>0</v>
      </c>
      <c r="U11" s="4">
        <v>0</v>
      </c>
      <c r="V11" s="4">
        <v>0</v>
      </c>
      <c r="W11" s="6">
        <v>0</v>
      </c>
      <c r="X11" s="4">
        <v>0</v>
      </c>
      <c r="Y11" s="4">
        <v>0</v>
      </c>
      <c r="Z11" s="6">
        <v>0</v>
      </c>
      <c r="AA11" s="2">
        <v>0</v>
      </c>
      <c r="AB11" s="4">
        <v>0</v>
      </c>
      <c r="AC11" s="4">
        <v>0</v>
      </c>
      <c r="AD11" s="6">
        <v>0</v>
      </c>
      <c r="AE11" s="4">
        <v>0</v>
      </c>
      <c r="AF11" s="4">
        <v>0</v>
      </c>
      <c r="AG11" s="6">
        <v>0</v>
      </c>
      <c r="AH11" s="4">
        <v>0</v>
      </c>
      <c r="AI11" s="4">
        <v>0</v>
      </c>
      <c r="AJ11" s="6">
        <v>0</v>
      </c>
      <c r="AK11" s="2">
        <v>0</v>
      </c>
      <c r="AL11" s="4">
        <v>0</v>
      </c>
      <c r="AM11" s="4">
        <v>0</v>
      </c>
      <c r="AN11" s="6">
        <v>0</v>
      </c>
      <c r="AO11" s="4">
        <v>0</v>
      </c>
      <c r="AP11" s="4">
        <v>0</v>
      </c>
      <c r="AQ11" s="6">
        <v>0</v>
      </c>
      <c r="AR11" s="4">
        <v>0</v>
      </c>
      <c r="AS11" s="4">
        <v>0</v>
      </c>
      <c r="AT11" s="6">
        <v>0</v>
      </c>
      <c r="AX11" s="6">
        <f>IF(AND(AU11&gt;=$L11,AV11&gt;=$M11,AW11&gt;=$N11),1,0)</f>
        <v>0</v>
      </c>
      <c r="BA11" s="6">
        <f>IF(AND(AY11&gt;=$O11,AZ11&gt;=$P11),1,0)</f>
        <v>0</v>
      </c>
      <c r="BD11" s="6">
        <f>IF(AND(BB11&gt;=$O11,BC11&gt;=$P11),1,0)</f>
        <v>0</v>
      </c>
      <c r="BH11" s="6">
        <f>IF(AND(BE11&gt;=$L11,BF11&gt;=$M11,BG11&gt;=$N11),1,0)</f>
        <v>0</v>
      </c>
      <c r="BK11" s="6">
        <f>IF(AND(BI11&gt;=$O11,BJ11&gt;=$P11),1,0)</f>
        <v>0</v>
      </c>
      <c r="BN11" s="6">
        <f>IF(AND(BL11&gt;=$O11,BM11&gt;=$P11),1,0)</f>
        <v>0</v>
      </c>
    </row>
  </sheetData>
  <autoFilter ref="A2:BN2" xr:uid="{6D334B53-3253-420C-89FB-44747B6D51EF}">
    <sortState xmlns:xlrd2="http://schemas.microsoft.com/office/spreadsheetml/2017/richdata2" ref="A4:BN11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12:AJ1048576 AG12:AG1048576 AD12:AD1048576 AT12:AT1048576 AQ12:AQ1048576 AN12:AN1048576">
    <cfRule type="cellIs" dxfId="4" priority="5" operator="equal">
      <formula>1</formula>
    </cfRule>
  </conditionalFormatting>
  <conditionalFormatting sqref="H3:I1048576">
    <cfRule type="cellIs" dxfId="3" priority="4" operator="greaterThan">
      <formula>0</formula>
    </cfRule>
  </conditionalFormatting>
  <conditionalFormatting sqref="J1:J1048576">
    <cfRule type="containsText" dxfId="2" priority="3" operator="containsText" text="Ja">
      <formula>NOT(ISERROR(SEARCH("Ja",J1)))</formula>
    </cfRule>
  </conditionalFormatting>
  <conditionalFormatting sqref="AD3:AD11 AG3:AG11 AJ3:AJ11">
    <cfRule type="cellIs" dxfId="1" priority="2" operator="equal">
      <formula>1</formula>
    </cfRule>
  </conditionalFormatting>
  <conditionalFormatting sqref="AN3:AN11 AQ3:AQ11 AT3:AT11">
    <cfRule type="cellIs" dxfId="0" priority="1" operator="equal">
      <formula>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FBE1-2190-40B2-AB60-938A2D0E998E}">
  <dimension ref="A1:C53"/>
  <sheetViews>
    <sheetView workbookViewId="0">
      <pane ySplit="1" topLeftCell="A2" activePane="bottomLeft" state="frozen"/>
      <selection pane="bottomLeft" activeCell="D1" sqref="D1"/>
    </sheetView>
  </sheetViews>
  <sheetFormatPr baseColWidth="10" defaultRowHeight="14.4" x14ac:dyDescent="0.3"/>
  <sheetData>
    <row r="1" spans="1:3" x14ac:dyDescent="0.3">
      <c r="A1" s="24" t="s">
        <v>14</v>
      </c>
      <c r="B1" s="24" t="s">
        <v>15</v>
      </c>
      <c r="C1" s="24" t="s">
        <v>1</v>
      </c>
    </row>
    <row r="2" spans="1:3" x14ac:dyDescent="0.3">
      <c r="A2" t="s">
        <v>40</v>
      </c>
      <c r="B2" t="s">
        <v>41</v>
      </c>
      <c r="C2" s="23">
        <v>2007</v>
      </c>
    </row>
    <row r="3" spans="1:3" x14ac:dyDescent="0.3">
      <c r="A3" t="s">
        <v>42</v>
      </c>
      <c r="B3" t="s">
        <v>43</v>
      </c>
      <c r="C3" s="23">
        <v>2008</v>
      </c>
    </row>
    <row r="4" spans="1:3" x14ac:dyDescent="0.3">
      <c r="A4" t="s">
        <v>48</v>
      </c>
      <c r="B4" t="s">
        <v>49</v>
      </c>
      <c r="C4" s="23">
        <v>2006</v>
      </c>
    </row>
    <row r="5" spans="1:3" x14ac:dyDescent="0.3">
      <c r="A5" t="s">
        <v>50</v>
      </c>
      <c r="B5" t="s">
        <v>51</v>
      </c>
      <c r="C5" s="23">
        <v>2006</v>
      </c>
    </row>
    <row r="6" spans="1:3" x14ac:dyDescent="0.3">
      <c r="A6" t="s">
        <v>46</v>
      </c>
      <c r="B6" t="s">
        <v>47</v>
      </c>
      <c r="C6" s="23">
        <v>2006</v>
      </c>
    </row>
    <row r="7" spans="1:3" x14ac:dyDescent="0.3">
      <c r="A7" t="s">
        <v>52</v>
      </c>
      <c r="B7" t="s">
        <v>53</v>
      </c>
      <c r="C7" s="23">
        <v>2006</v>
      </c>
    </row>
    <row r="8" spans="1:3" x14ac:dyDescent="0.3">
      <c r="A8" t="s">
        <v>55</v>
      </c>
      <c r="B8" t="s">
        <v>56</v>
      </c>
      <c r="C8" s="23">
        <v>2005</v>
      </c>
    </row>
    <row r="9" spans="1:3" x14ac:dyDescent="0.3">
      <c r="A9" t="s">
        <v>57</v>
      </c>
      <c r="B9" t="s">
        <v>58</v>
      </c>
      <c r="C9" s="23">
        <v>2006</v>
      </c>
    </row>
    <row r="10" spans="1:3" x14ac:dyDescent="0.3">
      <c r="A10" t="s">
        <v>61</v>
      </c>
      <c r="B10" t="s">
        <v>62</v>
      </c>
      <c r="C10" s="23">
        <v>2006</v>
      </c>
    </row>
    <row r="11" spans="1:3" x14ac:dyDescent="0.3">
      <c r="A11" t="s">
        <v>59</v>
      </c>
      <c r="B11" t="s">
        <v>60</v>
      </c>
      <c r="C11" s="23">
        <v>2005</v>
      </c>
    </row>
    <row r="12" spans="1:3" x14ac:dyDescent="0.3">
      <c r="A12" t="s">
        <v>165</v>
      </c>
      <c r="B12" t="s">
        <v>54</v>
      </c>
      <c r="C12" s="23">
        <v>2005</v>
      </c>
    </row>
    <row r="13" spans="1:3" x14ac:dyDescent="0.3">
      <c r="A13" t="s">
        <v>88</v>
      </c>
      <c r="B13" t="s">
        <v>89</v>
      </c>
      <c r="C13" s="23">
        <v>2004</v>
      </c>
    </row>
    <row r="14" spans="1:3" x14ac:dyDescent="0.3">
      <c r="A14" t="s">
        <v>78</v>
      </c>
      <c r="B14" t="s">
        <v>79</v>
      </c>
      <c r="C14" s="23">
        <v>2004</v>
      </c>
    </row>
    <row r="15" spans="1:3" x14ac:dyDescent="0.3">
      <c r="A15" t="s">
        <v>74</v>
      </c>
      <c r="B15" t="s">
        <v>75</v>
      </c>
      <c r="C15" s="23">
        <v>2003</v>
      </c>
    </row>
    <row r="16" spans="1:3" x14ac:dyDescent="0.3">
      <c r="A16" t="s">
        <v>80</v>
      </c>
      <c r="B16" t="s">
        <v>81</v>
      </c>
      <c r="C16" s="23">
        <v>2003</v>
      </c>
    </row>
    <row r="17" spans="1:3" x14ac:dyDescent="0.3">
      <c r="A17" t="s">
        <v>86</v>
      </c>
      <c r="B17" t="s">
        <v>87</v>
      </c>
      <c r="C17" s="23">
        <v>2003</v>
      </c>
    </row>
    <row r="18" spans="1:3" x14ac:dyDescent="0.3">
      <c r="A18" t="s">
        <v>72</v>
      </c>
      <c r="B18" t="s">
        <v>73</v>
      </c>
      <c r="C18" s="23">
        <v>2004</v>
      </c>
    </row>
    <row r="19" spans="1:3" x14ac:dyDescent="0.3">
      <c r="A19" t="s">
        <v>82</v>
      </c>
      <c r="B19" t="s">
        <v>83</v>
      </c>
      <c r="C19" s="23">
        <v>2004</v>
      </c>
    </row>
    <row r="20" spans="1:3" x14ac:dyDescent="0.3">
      <c r="A20" t="s">
        <v>84</v>
      </c>
      <c r="B20" t="s">
        <v>85</v>
      </c>
      <c r="C20" s="23">
        <v>2004</v>
      </c>
    </row>
    <row r="21" spans="1:3" x14ac:dyDescent="0.3">
      <c r="A21" t="s">
        <v>76</v>
      </c>
      <c r="B21" t="s">
        <v>77</v>
      </c>
      <c r="C21" s="23">
        <v>2004</v>
      </c>
    </row>
    <row r="22" spans="1:3" x14ac:dyDescent="0.3">
      <c r="A22" t="s">
        <v>94</v>
      </c>
      <c r="B22" t="s">
        <v>95</v>
      </c>
      <c r="C22" s="23">
        <v>2002</v>
      </c>
    </row>
    <row r="23" spans="1:3" x14ac:dyDescent="0.3">
      <c r="A23" t="s">
        <v>92</v>
      </c>
      <c r="B23" t="s">
        <v>93</v>
      </c>
      <c r="C23" s="23">
        <v>2000</v>
      </c>
    </row>
    <row r="24" spans="1:3" x14ac:dyDescent="0.3">
      <c r="A24" t="s">
        <v>102</v>
      </c>
      <c r="B24" t="s">
        <v>103</v>
      </c>
      <c r="C24" s="23">
        <v>2001</v>
      </c>
    </row>
    <row r="25" spans="1:3" x14ac:dyDescent="0.3">
      <c r="A25" t="s">
        <v>100</v>
      </c>
      <c r="B25" t="s">
        <v>101</v>
      </c>
      <c r="C25" s="23">
        <v>2002</v>
      </c>
    </row>
    <row r="26" spans="1:3" x14ac:dyDescent="0.3">
      <c r="A26" t="s">
        <v>90</v>
      </c>
      <c r="B26" t="s">
        <v>91</v>
      </c>
      <c r="C26" s="23">
        <v>2000</v>
      </c>
    </row>
    <row r="27" spans="1:3" x14ac:dyDescent="0.3">
      <c r="A27" t="s">
        <v>96</v>
      </c>
      <c r="B27" t="s">
        <v>97</v>
      </c>
      <c r="C27" s="23">
        <v>2002</v>
      </c>
    </row>
    <row r="28" spans="1:3" x14ac:dyDescent="0.3">
      <c r="A28" t="s">
        <v>98</v>
      </c>
      <c r="B28" t="s">
        <v>99</v>
      </c>
      <c r="C28" s="23">
        <v>2001</v>
      </c>
    </row>
    <row r="29" spans="1:3" x14ac:dyDescent="0.3">
      <c r="A29" t="s">
        <v>111</v>
      </c>
      <c r="B29" t="s">
        <v>112</v>
      </c>
      <c r="C29" s="23">
        <v>2007</v>
      </c>
    </row>
    <row r="30" spans="1:3" x14ac:dyDescent="0.3">
      <c r="A30" t="s">
        <v>109</v>
      </c>
      <c r="B30" t="s">
        <v>110</v>
      </c>
      <c r="C30" s="23">
        <v>2007</v>
      </c>
    </row>
    <row r="31" spans="1:3" x14ac:dyDescent="0.3">
      <c r="A31" t="s">
        <v>107</v>
      </c>
      <c r="B31" t="s">
        <v>108</v>
      </c>
      <c r="C31" s="23">
        <v>2007</v>
      </c>
    </row>
    <row r="32" spans="1:3" x14ac:dyDescent="0.3">
      <c r="A32" t="s">
        <v>105</v>
      </c>
      <c r="B32" t="s">
        <v>106</v>
      </c>
      <c r="C32" s="23">
        <v>2007</v>
      </c>
    </row>
    <row r="33" spans="1:3" x14ac:dyDescent="0.3">
      <c r="A33" t="s">
        <v>123</v>
      </c>
      <c r="B33" t="s">
        <v>124</v>
      </c>
      <c r="C33" s="23">
        <v>2005</v>
      </c>
    </row>
    <row r="34" spans="1:3" x14ac:dyDescent="0.3">
      <c r="A34" t="s">
        <v>113</v>
      </c>
      <c r="B34" t="s">
        <v>114</v>
      </c>
      <c r="C34" s="23">
        <v>2006</v>
      </c>
    </row>
    <row r="35" spans="1:3" x14ac:dyDescent="0.3">
      <c r="A35" t="s">
        <v>121</v>
      </c>
      <c r="B35" t="s">
        <v>122</v>
      </c>
      <c r="C35" s="23">
        <v>2005</v>
      </c>
    </row>
    <row r="36" spans="1:3" x14ac:dyDescent="0.3">
      <c r="A36" t="s">
        <v>125</v>
      </c>
      <c r="B36" t="s">
        <v>126</v>
      </c>
      <c r="C36" s="23">
        <v>2005</v>
      </c>
    </row>
    <row r="37" spans="1:3" x14ac:dyDescent="0.3">
      <c r="A37" t="s">
        <v>117</v>
      </c>
      <c r="B37" t="s">
        <v>118</v>
      </c>
      <c r="C37" s="23">
        <v>2005</v>
      </c>
    </row>
    <row r="38" spans="1:3" x14ac:dyDescent="0.3">
      <c r="A38" t="s">
        <v>119</v>
      </c>
      <c r="B38" t="s">
        <v>120</v>
      </c>
      <c r="C38" s="23">
        <v>2005</v>
      </c>
    </row>
    <row r="39" spans="1:3" x14ac:dyDescent="0.3">
      <c r="A39" t="s">
        <v>115</v>
      </c>
      <c r="B39" t="s">
        <v>116</v>
      </c>
      <c r="C39" s="23">
        <v>2006</v>
      </c>
    </row>
    <row r="40" spans="1:3" x14ac:dyDescent="0.3">
      <c r="A40" t="s">
        <v>133</v>
      </c>
      <c r="B40" t="s">
        <v>134</v>
      </c>
      <c r="C40" s="23">
        <v>2004</v>
      </c>
    </row>
    <row r="41" spans="1:3" x14ac:dyDescent="0.3">
      <c r="A41" t="s">
        <v>131</v>
      </c>
      <c r="B41" t="s">
        <v>132</v>
      </c>
      <c r="C41" s="23">
        <v>2004</v>
      </c>
    </row>
    <row r="42" spans="1:3" x14ac:dyDescent="0.3">
      <c r="A42" t="s">
        <v>127</v>
      </c>
      <c r="B42" t="s">
        <v>128</v>
      </c>
      <c r="C42" s="23">
        <v>2003</v>
      </c>
    </row>
    <row r="43" spans="1:3" x14ac:dyDescent="0.3">
      <c r="A43" t="s">
        <v>129</v>
      </c>
      <c r="B43" t="s">
        <v>130</v>
      </c>
      <c r="C43" s="23">
        <v>2003</v>
      </c>
    </row>
    <row r="44" spans="1:3" x14ac:dyDescent="0.3">
      <c r="A44" t="s">
        <v>135</v>
      </c>
      <c r="B44" t="s">
        <v>136</v>
      </c>
      <c r="C44" s="23">
        <v>2003</v>
      </c>
    </row>
    <row r="45" spans="1:3" x14ac:dyDescent="0.3">
      <c r="A45" t="s">
        <v>148</v>
      </c>
      <c r="B45" t="s">
        <v>149</v>
      </c>
      <c r="C45" s="23">
        <v>2002</v>
      </c>
    </row>
    <row r="46" spans="1:3" x14ac:dyDescent="0.3">
      <c r="A46" t="s">
        <v>143</v>
      </c>
      <c r="B46" t="s">
        <v>144</v>
      </c>
      <c r="C46" s="23">
        <v>2000</v>
      </c>
    </row>
    <row r="47" spans="1:3" x14ac:dyDescent="0.3">
      <c r="A47" t="s">
        <v>152</v>
      </c>
      <c r="B47" t="s">
        <v>153</v>
      </c>
      <c r="C47" s="23">
        <v>2001</v>
      </c>
    </row>
    <row r="48" spans="1:3" x14ac:dyDescent="0.3">
      <c r="A48" t="s">
        <v>94</v>
      </c>
      <c r="B48" t="s">
        <v>147</v>
      </c>
      <c r="C48" s="23">
        <v>2000</v>
      </c>
    </row>
    <row r="49" spans="1:3" x14ac:dyDescent="0.3">
      <c r="A49" t="s">
        <v>145</v>
      </c>
      <c r="B49" t="s">
        <v>146</v>
      </c>
      <c r="C49" s="23">
        <v>2002</v>
      </c>
    </row>
    <row r="50" spans="1:3" x14ac:dyDescent="0.3">
      <c r="A50" t="s">
        <v>139</v>
      </c>
      <c r="B50" t="s">
        <v>140</v>
      </c>
      <c r="C50" s="23">
        <v>2001</v>
      </c>
    </row>
    <row r="51" spans="1:3" x14ac:dyDescent="0.3">
      <c r="A51" t="s">
        <v>137</v>
      </c>
      <c r="B51" t="s">
        <v>138</v>
      </c>
      <c r="C51" s="23">
        <v>1998</v>
      </c>
    </row>
    <row r="52" spans="1:3" x14ac:dyDescent="0.3">
      <c r="A52" t="s">
        <v>141</v>
      </c>
      <c r="B52" t="s">
        <v>142</v>
      </c>
      <c r="C52" s="23">
        <v>2001</v>
      </c>
    </row>
    <row r="53" spans="1:3" x14ac:dyDescent="0.3">
      <c r="A53" t="s">
        <v>150</v>
      </c>
      <c r="B53" t="s">
        <v>151</v>
      </c>
      <c r="C53" s="23">
        <v>2000</v>
      </c>
    </row>
  </sheetData>
  <autoFilter ref="A1:C1" xr:uid="{6A915B26-63B3-4D55-A169-920484EDA634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1631-045E-4AA8-A2C9-695BE3FE4B69}">
  <dimension ref="A1:BN4"/>
  <sheetViews>
    <sheetView tabSelected="1" zoomScale="85" zoomScaleNormal="85" workbookViewId="0">
      <pane xSplit="11" ySplit="2" topLeftCell="AH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2" width="11.5546875" customWidth="1"/>
    <col min="3" max="4" width="11.44140625" style="1" customWidth="1"/>
    <col min="5" max="5" width="22.6640625" bestFit="1" customWidth="1"/>
    <col min="6" max="6" width="11.5546875" style="1" hidden="1" customWidth="1"/>
    <col min="7" max="7" width="16.664062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554687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42</v>
      </c>
      <c r="B3" t="s">
        <v>43</v>
      </c>
      <c r="C3" s="1">
        <v>2008</v>
      </c>
      <c r="D3" s="1">
        <f>2019-C3</f>
        <v>11</v>
      </c>
      <c r="E3" t="s">
        <v>45</v>
      </c>
      <c r="F3" s="1" t="s">
        <v>71</v>
      </c>
      <c r="G3" t="str">
        <f>A3&amp;B3&amp;C3</f>
        <v>VolskaNikola2008</v>
      </c>
      <c r="H3" s="6">
        <f>T3+AD3+AN3+AX3+BH3</f>
        <v>2</v>
      </c>
      <c r="I3" s="6">
        <f>W3+Z3+AG3+AJ3+AQ3+AT3+BA3+BD3+BK3+BN3</f>
        <v>4</v>
      </c>
      <c r="J3" s="1" t="str">
        <f>IF(AND(H3&gt;0,I3&gt;0),"Ja","Nein")</f>
        <v>Ja</v>
      </c>
      <c r="K3" s="4">
        <f>MAX(S3,AC3,AM3,AW3,BG3)+LARGE((S3,AC3,AM3,AW3,BG3),2)+MAX(V3,Y3,AF3,AI3,AP3,AS3,AZ3,BC3,BJ3,BM3)+LARGE((V3,Y3,AF3,AI3,AP3,AS3,AZ3,BC3,BJ3,BM3),2)</f>
        <v>182.07999999999998</v>
      </c>
      <c r="L3" s="2">
        <f>VLOOKUP(C3,Quali_W[#All],4,0)</f>
        <v>0</v>
      </c>
      <c r="M3" s="4">
        <f>VLOOKUP(C3,Quali_W[#All],5,0)</f>
        <v>31.6</v>
      </c>
      <c r="N3" s="4">
        <f>VLOOKUP(C3,Quali_W[#All],6,0)</f>
        <v>41.1</v>
      </c>
      <c r="O3" s="4">
        <f>VLOOKUP(C3,Quali_W[#All],7,0)</f>
        <v>29.6</v>
      </c>
      <c r="P3" s="4">
        <f>VLOOKUP(C3,Quali_W[#All],8,0)</f>
        <v>47.1</v>
      </c>
      <c r="Q3" s="2">
        <v>0</v>
      </c>
      <c r="R3" s="4">
        <v>32.895000000000003</v>
      </c>
      <c r="S3" s="4">
        <v>42.594999999999999</v>
      </c>
      <c r="T3" s="6">
        <v>1</v>
      </c>
      <c r="U3" s="4">
        <v>5.863999999999999</v>
      </c>
      <c r="V3" s="4">
        <v>9.9640000000000004</v>
      </c>
      <c r="W3" s="6">
        <v>0</v>
      </c>
      <c r="X3" s="4">
        <v>0</v>
      </c>
      <c r="Y3" s="4">
        <v>0</v>
      </c>
      <c r="Z3" s="6">
        <v>0</v>
      </c>
      <c r="AA3" s="2">
        <v>0</v>
      </c>
      <c r="AB3" s="4">
        <v>31.44</v>
      </c>
      <c r="AC3" s="4">
        <v>41.14</v>
      </c>
      <c r="AD3" s="6">
        <v>0</v>
      </c>
      <c r="AE3" s="4">
        <v>30.35</v>
      </c>
      <c r="AF3" s="4">
        <v>48.05</v>
      </c>
      <c r="AG3" s="6">
        <v>1</v>
      </c>
      <c r="AH3" s="4">
        <v>30.555</v>
      </c>
      <c r="AI3" s="4">
        <v>48.454999999999998</v>
      </c>
      <c r="AJ3" s="6">
        <v>1</v>
      </c>
      <c r="AK3" s="2">
        <v>0</v>
      </c>
      <c r="AL3" s="4">
        <v>32.1</v>
      </c>
      <c r="AM3" s="4">
        <v>41.800000000000004</v>
      </c>
      <c r="AN3" s="6">
        <v>1</v>
      </c>
      <c r="AO3" s="4">
        <v>31.735000000000003</v>
      </c>
      <c r="AP3" s="4">
        <v>47.435000000000002</v>
      </c>
      <c r="AQ3" s="6">
        <v>1</v>
      </c>
      <c r="AR3" s="4">
        <v>30.630000000000003</v>
      </c>
      <c r="AS3" s="4">
        <v>49.230000000000004</v>
      </c>
      <c r="AT3" s="6">
        <v>1</v>
      </c>
    </row>
    <row r="4" spans="1:66" x14ac:dyDescent="0.3">
      <c r="A4" t="s">
        <v>40</v>
      </c>
      <c r="B4" t="s">
        <v>41</v>
      </c>
      <c r="C4" s="1">
        <v>2007</v>
      </c>
      <c r="D4" s="1">
        <f>2019-C4</f>
        <v>12</v>
      </c>
      <c r="E4" t="s">
        <v>44</v>
      </c>
      <c r="F4" s="1" t="s">
        <v>71</v>
      </c>
      <c r="G4" t="str">
        <f>A4&amp;B4&amp;C4</f>
        <v>MöllerMaya2007</v>
      </c>
      <c r="H4" s="6">
        <f>T4+AD4+AN4+AX4+BH4</f>
        <v>1</v>
      </c>
      <c r="I4" s="6">
        <f>W4+Z4+AG4+AJ4+AQ4+AT4+BA4+BD4+BK4+BN4</f>
        <v>2</v>
      </c>
      <c r="J4" s="1" t="str">
        <f>IF(AND(H4&gt;0,I4&gt;0),"Ja","Nein")</f>
        <v>Ja</v>
      </c>
      <c r="K4" s="4">
        <f>MAX(S4,AC4,AM4,AW4,BG4)+LARGE((S4,AC4,AM4,AW4,BG4),2)+MAX(V4,Y4,AF4,AI4,AP4,AS4,AZ4,BC4,BJ4,BM4)+LARGE((V4,Y4,AF4,AI4,AP4,AS4,AZ4,BC4,BJ4,BM4),2)</f>
        <v>181.96</v>
      </c>
      <c r="L4" s="2">
        <f>VLOOKUP(C4,Quali_W[#All],4,0)</f>
        <v>0</v>
      </c>
      <c r="M4" s="4">
        <f>VLOOKUP(C4,Quali_W[#All],5,0)</f>
        <v>32</v>
      </c>
      <c r="N4" s="4">
        <f>VLOOKUP(C4,Quali_W[#All],6,0)</f>
        <v>41.5</v>
      </c>
      <c r="O4" s="4">
        <f>VLOOKUP(C4,Quali_W[#All],7,0)</f>
        <v>29.8</v>
      </c>
      <c r="P4" s="4">
        <f>VLOOKUP(C4,Quali_W[#All],8,0)</f>
        <v>47.3</v>
      </c>
      <c r="Q4" s="2">
        <v>0</v>
      </c>
      <c r="R4" s="4">
        <v>31.740000000000002</v>
      </c>
      <c r="S4" s="4">
        <v>40.94</v>
      </c>
      <c r="T4" s="6">
        <v>0</v>
      </c>
      <c r="U4" s="4">
        <v>29.015000000000001</v>
      </c>
      <c r="V4" s="4">
        <v>47.715000000000003</v>
      </c>
      <c r="W4" s="6">
        <v>0</v>
      </c>
      <c r="X4" s="4">
        <v>30.145000000000003</v>
      </c>
      <c r="Y4" s="4">
        <v>49.344999999999999</v>
      </c>
      <c r="Z4" s="6">
        <v>1</v>
      </c>
      <c r="AA4" s="2">
        <v>0</v>
      </c>
      <c r="AB4" s="4">
        <v>31.78</v>
      </c>
      <c r="AC4" s="4">
        <v>41.18</v>
      </c>
      <c r="AD4" s="6">
        <v>0</v>
      </c>
      <c r="AE4" s="4">
        <v>28.595000000000002</v>
      </c>
      <c r="AF4" s="4">
        <v>47.895000000000003</v>
      </c>
      <c r="AG4" s="6">
        <v>0</v>
      </c>
      <c r="AH4" s="4">
        <v>28.080000000000002</v>
      </c>
      <c r="AI4" s="4">
        <v>46.980000000000004</v>
      </c>
      <c r="AJ4" s="6">
        <v>0</v>
      </c>
      <c r="AK4" s="2">
        <v>0</v>
      </c>
      <c r="AL4" s="4">
        <v>32.53</v>
      </c>
      <c r="AM4" s="4">
        <v>42.03</v>
      </c>
      <c r="AN4" s="6">
        <v>1</v>
      </c>
      <c r="AO4" s="4">
        <v>30.205000000000002</v>
      </c>
      <c r="AP4" s="4">
        <v>49.405000000000001</v>
      </c>
      <c r="AQ4" s="6">
        <v>1</v>
      </c>
      <c r="AR4" s="4">
        <v>11.677999999999999</v>
      </c>
      <c r="AS4" s="4">
        <v>19.477999999999998</v>
      </c>
      <c r="AT4" s="6">
        <v>0</v>
      </c>
      <c r="AX4" s="6">
        <f>IF(AND(AU4&gt;=$L4,AV4&gt;=$M4,AW4&gt;=$N4),1,0)</f>
        <v>0</v>
      </c>
      <c r="BA4" s="6">
        <f>IF(AND(AY4&gt;=$O4,AZ4&gt;=$P4),1,0)</f>
        <v>0</v>
      </c>
      <c r="BD4" s="6">
        <f>IF(AND(BB4&gt;=$O4,BC4&gt;=$P4),1,0)</f>
        <v>0</v>
      </c>
      <c r="BH4" s="6">
        <f>IF(AND(BE4&gt;=$L4,BF4&gt;=$M4,BG4&gt;=$N4),1,0)</f>
        <v>0</v>
      </c>
      <c r="BK4" s="6">
        <f>IF(AND(BI4&gt;=$O4,BJ4&gt;=$P4),1,0)</f>
        <v>0</v>
      </c>
      <c r="BN4" s="6">
        <f>IF(AND(BL4&gt;=$O4,BM4&gt;=$P4),1,0)</f>
        <v>0</v>
      </c>
    </row>
  </sheetData>
  <autoFilter ref="A2:BN2" xr:uid="{BC7DE9DA-6054-4B02-BB5B-BA34095ADBD7}">
    <sortState xmlns:xlrd2="http://schemas.microsoft.com/office/spreadsheetml/2017/richdata2" ref="A4:BN4">
      <sortCondition ref="J2"/>
    </sortState>
  </autoFilter>
  <mergeCells count="13">
    <mergeCell ref="BE1:BN1"/>
    <mergeCell ref="B1:B2"/>
    <mergeCell ref="A1:A2"/>
    <mergeCell ref="H1:J1"/>
    <mergeCell ref="K1:K2"/>
    <mergeCell ref="E1:E2"/>
    <mergeCell ref="D1:D2"/>
    <mergeCell ref="C1:C2"/>
    <mergeCell ref="L1:P1"/>
    <mergeCell ref="Q1:Z1"/>
    <mergeCell ref="AA1:AJ1"/>
    <mergeCell ref="AK1:AT1"/>
    <mergeCell ref="AU1:BD1"/>
  </mergeCells>
  <conditionalFormatting sqref="T1:T1048576 W1:W1048576 Z1:Z1048576 AX1:AX1048576 BA1:BA1048576 BD1:BD1048576 BH1:BH1048576 BK1:BK1048576 BN1:BN1048576 AD1:AD1048576 AG1:AG1048576 AJ1:AJ1048576 AN1:AN1048576 AQ1:AQ1048576 AT1:AT1048576">
    <cfRule type="cellIs" dxfId="37" priority="3" operator="equal">
      <formula>1</formula>
    </cfRule>
  </conditionalFormatting>
  <conditionalFormatting sqref="H3:I1048576">
    <cfRule type="cellIs" dxfId="36" priority="2" operator="greaterThan">
      <formula>0</formula>
    </cfRule>
  </conditionalFormatting>
  <conditionalFormatting sqref="J1:J1048576">
    <cfRule type="containsText" dxfId="35" priority="1" operator="containsText" text="Ja">
      <formula>NOT(ISERROR(SEARCH("Ja",J1)))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24CA-0344-42A5-A63B-1123ADD10EBC}">
  <dimension ref="A1:BN11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52</v>
      </c>
      <c r="B3" t="s">
        <v>53</v>
      </c>
      <c r="C3" s="1">
        <v>2006</v>
      </c>
      <c r="D3" s="1">
        <f t="shared" ref="D3:D11" si="0">2019-C3</f>
        <v>13</v>
      </c>
      <c r="E3" t="s">
        <v>66</v>
      </c>
      <c r="F3" s="1" t="s">
        <v>71</v>
      </c>
      <c r="G3" t="str">
        <f t="shared" ref="G3:G11" si="1">A3&amp;B3&amp;C3</f>
        <v>Ronsiek-NiederbrökerHannah2006</v>
      </c>
      <c r="H3" s="6">
        <f t="shared" ref="H3:H11" si="2">T3+AD3+AN3+AX3+BH3</f>
        <v>1</v>
      </c>
      <c r="I3" s="6">
        <f t="shared" ref="I3:I11" si="3">W3+Z3+AG3+AJ3+AQ3+AT3+BA3+BD3+BK3+BN3</f>
        <v>1</v>
      </c>
      <c r="J3" s="1" t="str">
        <f t="shared" ref="J3:J11" si="4">IF(AND(H3&gt;0,I3&gt;0),"Ja","Nein")</f>
        <v>Ja</v>
      </c>
      <c r="K3" s="4">
        <f>MAX(S3,AC3,AM3,AW3,BG3)+LARGE((S3,AC3,AM3,AW3,BG3),2)+MAX(V3,Y3,AF3,AI3,AP3,AS3,AZ3,BC3,BJ3,BM3)+LARGE((V3,Y3,AF3,AI3,AP3,AS3,AZ3,BC3,BJ3,BM3),2)</f>
        <v>179.82</v>
      </c>
      <c r="L3" s="2">
        <f>VLOOKUP(C3,Quali_W[#All],4,0)</f>
        <v>0</v>
      </c>
      <c r="M3" s="4">
        <f>VLOOKUP(C3,Quali_W[#All],5,0)</f>
        <v>31.6</v>
      </c>
      <c r="N3" s="4">
        <f>VLOOKUP(C3,Quali_W[#All],6,0)</f>
        <v>41.1</v>
      </c>
      <c r="O3" s="4">
        <f>VLOOKUP(C3,Quali_W[#All],7,0)</f>
        <v>30</v>
      </c>
      <c r="P3" s="4">
        <f>VLOOKUP(C3,Quali_W[#All],8,0)</f>
        <v>47.8</v>
      </c>
      <c r="Q3" s="2">
        <v>0</v>
      </c>
      <c r="R3" s="4">
        <v>30.53</v>
      </c>
      <c r="S3" s="4">
        <v>39.83</v>
      </c>
      <c r="T3" s="6">
        <v>0</v>
      </c>
      <c r="U3" s="4">
        <v>30.705000000000002</v>
      </c>
      <c r="V3" s="4">
        <v>47.405000000000001</v>
      </c>
      <c r="W3" s="6">
        <v>0</v>
      </c>
      <c r="X3" s="4">
        <v>30</v>
      </c>
      <c r="Y3" s="4">
        <v>47</v>
      </c>
      <c r="Z3" s="6">
        <v>0</v>
      </c>
      <c r="AA3" s="2">
        <v>0</v>
      </c>
      <c r="AB3" s="4">
        <v>31.6</v>
      </c>
      <c r="AC3" s="4">
        <v>40.799999999999997</v>
      </c>
      <c r="AD3" s="6">
        <v>0</v>
      </c>
      <c r="AE3" s="4">
        <v>26.507999999999999</v>
      </c>
      <c r="AF3" s="4">
        <v>41.908000000000001</v>
      </c>
      <c r="AG3" s="6">
        <v>0</v>
      </c>
      <c r="AH3" s="4">
        <v>30.234999999999999</v>
      </c>
      <c r="AI3" s="4">
        <v>46.734999999999999</v>
      </c>
      <c r="AJ3" s="6">
        <v>0</v>
      </c>
      <c r="AK3" s="2">
        <v>0</v>
      </c>
      <c r="AL3" s="4">
        <v>32.22</v>
      </c>
      <c r="AM3" s="4">
        <v>42.02</v>
      </c>
      <c r="AN3" s="6">
        <v>1</v>
      </c>
      <c r="AO3" s="4">
        <v>31.895</v>
      </c>
      <c r="AP3" s="4">
        <v>49.594999999999999</v>
      </c>
      <c r="AQ3" s="6">
        <v>1</v>
      </c>
      <c r="AR3" s="4">
        <v>27.758000000000003</v>
      </c>
      <c r="AS3" s="4">
        <v>43.457999999999998</v>
      </c>
      <c r="AT3" s="6">
        <v>0</v>
      </c>
    </row>
    <row r="4" spans="1:66" x14ac:dyDescent="0.3">
      <c r="A4" t="s">
        <v>50</v>
      </c>
      <c r="B4" t="s">
        <v>51</v>
      </c>
      <c r="C4" s="1">
        <v>2006</v>
      </c>
      <c r="D4" s="1">
        <f t="shared" si="0"/>
        <v>13</v>
      </c>
      <c r="E4" t="s">
        <v>65</v>
      </c>
      <c r="F4" s="1" t="s">
        <v>71</v>
      </c>
      <c r="G4" t="str">
        <f t="shared" si="1"/>
        <v>VolikovaEmilie2006</v>
      </c>
      <c r="H4" s="6">
        <f t="shared" si="2"/>
        <v>1</v>
      </c>
      <c r="I4" s="6">
        <f t="shared" si="3"/>
        <v>2</v>
      </c>
      <c r="J4" s="1" t="str">
        <f t="shared" si="4"/>
        <v>Ja</v>
      </c>
      <c r="K4" s="4">
        <f>MAX(S4,AC4,AM4,AW4,BG4)+LARGE((S4,AC4,AM4,AW4,BG4),2)+MAX(V4,Y4,AF4,AI4,AP4,AS4,AZ4,BC4,BJ4,BM4)+LARGE((V4,Y4,AF4,AI4,AP4,AS4,AZ4,BC4,BJ4,BM4),2)</f>
        <v>178.48000000000002</v>
      </c>
      <c r="L4" s="2">
        <f>VLOOKUP(C4,Quali_W[#All],4,0)</f>
        <v>0</v>
      </c>
      <c r="M4" s="4">
        <f>VLOOKUP(C4,Quali_W[#All],5,0)</f>
        <v>31.6</v>
      </c>
      <c r="N4" s="4">
        <f>VLOOKUP(C4,Quali_W[#All],6,0)</f>
        <v>41.1</v>
      </c>
      <c r="O4" s="4">
        <f>VLOOKUP(C4,Quali_W[#All],7,0)</f>
        <v>30</v>
      </c>
      <c r="P4" s="4">
        <f>VLOOKUP(C4,Quali_W[#All],8,0)</f>
        <v>47.8</v>
      </c>
      <c r="Q4" s="2">
        <v>0</v>
      </c>
      <c r="R4" s="4">
        <v>31.11</v>
      </c>
      <c r="S4" s="4">
        <v>40.51</v>
      </c>
      <c r="T4" s="6">
        <v>0</v>
      </c>
      <c r="U4" s="4">
        <v>29.37</v>
      </c>
      <c r="V4" s="4">
        <v>46.870000000000005</v>
      </c>
      <c r="W4" s="6">
        <v>0</v>
      </c>
      <c r="X4" s="4">
        <v>29.914999999999999</v>
      </c>
      <c r="Y4" s="4">
        <v>47.314999999999998</v>
      </c>
      <c r="Z4" s="6">
        <v>0</v>
      </c>
      <c r="AA4" s="2">
        <v>0</v>
      </c>
      <c r="AB4" s="4">
        <v>30.340000000000003</v>
      </c>
      <c r="AC4" s="4">
        <v>39.540000000000006</v>
      </c>
      <c r="AD4" s="6">
        <v>0</v>
      </c>
      <c r="AE4" s="4">
        <v>28.800000000000004</v>
      </c>
      <c r="AF4" s="4">
        <v>45.7</v>
      </c>
      <c r="AG4" s="6">
        <v>0</v>
      </c>
      <c r="AH4" s="4">
        <v>29.520000000000003</v>
      </c>
      <c r="AI4" s="4">
        <v>46.92</v>
      </c>
      <c r="AJ4" s="6">
        <v>0</v>
      </c>
      <c r="AK4" s="2">
        <v>0</v>
      </c>
      <c r="AL4" s="4">
        <v>32.21</v>
      </c>
      <c r="AM4" s="4">
        <v>41.61</v>
      </c>
      <c r="AN4" s="6">
        <v>1</v>
      </c>
      <c r="AO4" s="4">
        <v>31.204999999999998</v>
      </c>
      <c r="AP4" s="4">
        <v>48.505000000000003</v>
      </c>
      <c r="AQ4" s="6">
        <v>1</v>
      </c>
      <c r="AR4" s="4">
        <v>30.655000000000001</v>
      </c>
      <c r="AS4" s="4">
        <v>47.855000000000004</v>
      </c>
      <c r="AT4" s="6">
        <v>1</v>
      </c>
    </row>
    <row r="5" spans="1:66" x14ac:dyDescent="0.3">
      <c r="A5" t="s">
        <v>48</v>
      </c>
      <c r="B5" t="s">
        <v>49</v>
      </c>
      <c r="C5" s="1">
        <v>2006</v>
      </c>
      <c r="D5" s="1">
        <f t="shared" si="0"/>
        <v>13</v>
      </c>
      <c r="E5" t="s">
        <v>64</v>
      </c>
      <c r="F5" s="1" t="s">
        <v>71</v>
      </c>
      <c r="G5" t="str">
        <f t="shared" si="1"/>
        <v>WöllBettina2006</v>
      </c>
      <c r="H5" s="6">
        <f t="shared" si="2"/>
        <v>1</v>
      </c>
      <c r="I5" s="6">
        <f t="shared" si="3"/>
        <v>1</v>
      </c>
      <c r="J5" s="1" t="str">
        <f t="shared" si="4"/>
        <v>Ja</v>
      </c>
      <c r="K5" s="4">
        <f>MAX(S5,AC5,AM5,AW5,BG5)+LARGE((S5,AC5,AM5,AW5,BG5),2)+MAX(V5,Y5,AF5,AI5,AP5,AS5,AZ5,BC5,BJ5,BM5)+LARGE((V5,Y5,AF5,AI5,AP5,AS5,AZ5,BC5,BJ5,BM5),2)</f>
        <v>177.61500000000001</v>
      </c>
      <c r="L5" s="2">
        <f>VLOOKUP(C5,Quali_W[#All],4,0)</f>
        <v>0</v>
      </c>
      <c r="M5" s="4">
        <f>VLOOKUP(C5,Quali_W[#All],5,0)</f>
        <v>31.6</v>
      </c>
      <c r="N5" s="4">
        <f>VLOOKUP(C5,Quali_W[#All],6,0)</f>
        <v>41.1</v>
      </c>
      <c r="O5" s="4">
        <f>VLOOKUP(C5,Quali_W[#All],7,0)</f>
        <v>30</v>
      </c>
      <c r="P5" s="4">
        <f>VLOOKUP(C5,Quali_W[#All],8,0)</f>
        <v>47.8</v>
      </c>
      <c r="Q5" s="2">
        <v>0</v>
      </c>
      <c r="R5" s="4">
        <v>32.085000000000001</v>
      </c>
      <c r="S5" s="4">
        <v>41.784999999999997</v>
      </c>
      <c r="T5" s="6">
        <v>1</v>
      </c>
      <c r="U5" s="4">
        <v>28.150000000000002</v>
      </c>
      <c r="V5" s="4">
        <v>44.85</v>
      </c>
      <c r="W5" s="6">
        <v>0</v>
      </c>
      <c r="X5" s="4">
        <v>30.480000000000004</v>
      </c>
      <c r="Y5" s="4">
        <v>47.980000000000004</v>
      </c>
      <c r="Z5" s="6">
        <v>1</v>
      </c>
      <c r="AA5" s="2">
        <v>0</v>
      </c>
      <c r="AB5" s="4">
        <v>29.950000000000003</v>
      </c>
      <c r="AC5" s="4">
        <v>39.550000000000004</v>
      </c>
      <c r="AD5" s="6">
        <v>0</v>
      </c>
      <c r="AE5" s="4">
        <v>28.865000000000002</v>
      </c>
      <c r="AF5" s="4">
        <v>45.865000000000009</v>
      </c>
      <c r="AG5" s="6">
        <v>0</v>
      </c>
      <c r="AH5" s="4">
        <v>17.166999999999998</v>
      </c>
      <c r="AI5" s="4">
        <v>27.366999999999997</v>
      </c>
      <c r="AJ5" s="6">
        <v>0</v>
      </c>
      <c r="AK5" s="2">
        <v>0</v>
      </c>
      <c r="AL5" s="4">
        <v>30.910000000000004</v>
      </c>
      <c r="AM5" s="4">
        <v>40.11</v>
      </c>
      <c r="AN5" s="6">
        <v>0</v>
      </c>
      <c r="AO5" s="4">
        <v>30.54</v>
      </c>
      <c r="AP5" s="4">
        <v>47.74</v>
      </c>
      <c r="AQ5" s="6">
        <v>0</v>
      </c>
      <c r="AR5" s="4">
        <v>0</v>
      </c>
      <c r="AS5" s="4">
        <v>0</v>
      </c>
      <c r="AT5" s="6">
        <v>0</v>
      </c>
    </row>
    <row r="6" spans="1:66" x14ac:dyDescent="0.3">
      <c r="A6" t="s">
        <v>46</v>
      </c>
      <c r="B6" t="s">
        <v>47</v>
      </c>
      <c r="C6" s="1">
        <v>2006</v>
      </c>
      <c r="D6" s="1">
        <f t="shared" si="0"/>
        <v>13</v>
      </c>
      <c r="E6" t="s">
        <v>63</v>
      </c>
      <c r="F6" s="1" t="s">
        <v>71</v>
      </c>
      <c r="G6" t="str">
        <f t="shared" si="1"/>
        <v>EislöffelAurelia2006</v>
      </c>
      <c r="H6" s="6">
        <f t="shared" si="2"/>
        <v>1</v>
      </c>
      <c r="I6" s="6">
        <f t="shared" si="3"/>
        <v>0</v>
      </c>
      <c r="J6" s="1" t="str">
        <f t="shared" si="4"/>
        <v>Nein</v>
      </c>
      <c r="K6" s="4">
        <f>MAX(S6,AC6,AM6,AW6,BG6)+LARGE((S6,AC6,AM6,AW6,BG6),2)+MAX(V6,Y6,AF6,AI6,AP6,AS6,AZ6,BC6,BJ6,BM6)+LARGE((V6,Y6,AF6,AI6,AP6,AS6,AZ6,BC6,BJ6,BM6),2)</f>
        <v>178.88499999999999</v>
      </c>
      <c r="L6" s="2">
        <f>VLOOKUP(C6,Quali_W[#All],4,0)</f>
        <v>0</v>
      </c>
      <c r="M6" s="4">
        <f>VLOOKUP(C6,Quali_W[#All],5,0)</f>
        <v>31.6</v>
      </c>
      <c r="N6" s="4">
        <f>VLOOKUP(C6,Quali_W[#All],6,0)</f>
        <v>41.1</v>
      </c>
      <c r="O6" s="4">
        <f>VLOOKUP(C6,Quali_W[#All],7,0)</f>
        <v>30</v>
      </c>
      <c r="P6" s="4">
        <f>VLOOKUP(C6,Quali_W[#All],8,0)</f>
        <v>47.8</v>
      </c>
      <c r="Q6" s="2">
        <v>0</v>
      </c>
      <c r="R6" s="4">
        <v>30.560000000000002</v>
      </c>
      <c r="S6" s="4">
        <v>39.660000000000004</v>
      </c>
      <c r="T6" s="6">
        <v>0</v>
      </c>
      <c r="U6" s="4">
        <v>28.245000000000001</v>
      </c>
      <c r="V6" s="4">
        <v>46.945</v>
      </c>
      <c r="W6" s="6">
        <v>0</v>
      </c>
      <c r="X6" s="4">
        <v>29.355000000000004</v>
      </c>
      <c r="Y6" s="4">
        <v>48.055000000000007</v>
      </c>
      <c r="Z6" s="6">
        <v>0</v>
      </c>
      <c r="AA6" s="2">
        <v>0</v>
      </c>
      <c r="AB6" s="4">
        <v>30.984999999999999</v>
      </c>
      <c r="AC6" s="4">
        <v>40.685000000000002</v>
      </c>
      <c r="AD6" s="6">
        <v>0</v>
      </c>
      <c r="AE6" s="4">
        <v>29.265000000000001</v>
      </c>
      <c r="AF6" s="4">
        <v>47.865000000000002</v>
      </c>
      <c r="AG6" s="6">
        <v>0</v>
      </c>
      <c r="AH6" s="4">
        <v>29</v>
      </c>
      <c r="AI6" s="4">
        <v>47.4</v>
      </c>
      <c r="AJ6" s="6">
        <v>0</v>
      </c>
      <c r="AK6" s="2">
        <v>0</v>
      </c>
      <c r="AL6" s="4">
        <v>32.195</v>
      </c>
      <c r="AM6" s="4">
        <v>41.695</v>
      </c>
      <c r="AN6" s="6">
        <v>1</v>
      </c>
      <c r="AO6" s="4">
        <v>29.75</v>
      </c>
      <c r="AP6" s="4">
        <v>48.45</v>
      </c>
      <c r="AQ6" s="6">
        <v>0</v>
      </c>
      <c r="AR6" s="4">
        <v>29.060000000000002</v>
      </c>
      <c r="AS6" s="4">
        <v>47.06</v>
      </c>
      <c r="AT6" s="6">
        <v>0</v>
      </c>
      <c r="AX6" s="6">
        <f>IF(AND(AU6&gt;=$L6,AV6&gt;=$M6,AW6&gt;=$N6),1,0)</f>
        <v>0</v>
      </c>
      <c r="BA6" s="6">
        <f>IF(AND(AY6&gt;=$O6,AZ6&gt;=$P6),1,0)</f>
        <v>0</v>
      </c>
      <c r="BD6" s="6">
        <f>IF(AND(BB6&gt;=$O6,BC6&gt;=$P6),1,0)</f>
        <v>0</v>
      </c>
      <c r="BH6" s="6">
        <f>IF(AND(BE6&gt;=$L6,BF6&gt;=$M6,BG6&gt;=$N6),1,0)</f>
        <v>0</v>
      </c>
      <c r="BK6" s="6">
        <f>IF(AND(BI6&gt;=$O6,BJ6&gt;=$P6),1,0)</f>
        <v>0</v>
      </c>
      <c r="BN6" s="6">
        <f>IF(AND(BL6&gt;=$O6,BM6&gt;=$P6),1,0)</f>
        <v>0</v>
      </c>
    </row>
    <row r="7" spans="1:66" x14ac:dyDescent="0.3">
      <c r="A7" t="s">
        <v>55</v>
      </c>
      <c r="B7" t="s">
        <v>56</v>
      </c>
      <c r="C7" s="1">
        <v>2005</v>
      </c>
      <c r="D7" s="1">
        <f t="shared" si="0"/>
        <v>14</v>
      </c>
      <c r="E7" t="s">
        <v>68</v>
      </c>
      <c r="F7" s="1" t="s">
        <v>71</v>
      </c>
      <c r="G7" t="str">
        <f t="shared" si="1"/>
        <v>Radfelder-HenningMirja2005</v>
      </c>
      <c r="H7" s="6">
        <f t="shared" si="2"/>
        <v>0</v>
      </c>
      <c r="I7" s="6">
        <f t="shared" si="3"/>
        <v>1</v>
      </c>
      <c r="J7" s="1" t="str">
        <f t="shared" si="4"/>
        <v>Nein</v>
      </c>
      <c r="K7" s="4">
        <f>MAX(S7,AC7,AM7,AW7,BG7)+LARGE((S7,AC7,AM7,AW7,BG7),2)+MAX(V7,Y7,AF7,AI7,AP7,AS7,AZ7,BC7,BJ7,BM7)+LARGE((V7,Y7,AF7,AI7,AP7,AS7,AZ7,BC7,BJ7,BM7),2)</f>
        <v>176.60500000000002</v>
      </c>
      <c r="L7" s="2">
        <f>VLOOKUP(C7,Quali_W[#All],4,0)</f>
        <v>0</v>
      </c>
      <c r="M7" s="4">
        <f>VLOOKUP(C7,Quali_W[#All],5,0)</f>
        <v>32</v>
      </c>
      <c r="N7" s="4">
        <f>VLOOKUP(C7,Quali_W[#All],6,0)</f>
        <v>41.5</v>
      </c>
      <c r="O7" s="4">
        <f>VLOOKUP(C7,Quali_W[#All],7,0)</f>
        <v>30.2</v>
      </c>
      <c r="P7" s="4">
        <f>VLOOKUP(C7,Quali_W[#All],8,0)</f>
        <v>48.2</v>
      </c>
      <c r="Q7" s="2">
        <v>0</v>
      </c>
      <c r="R7" s="4">
        <v>30.53</v>
      </c>
      <c r="S7" s="4">
        <v>39.83</v>
      </c>
      <c r="T7" s="6">
        <v>0</v>
      </c>
      <c r="U7" s="4">
        <v>28.225000000000001</v>
      </c>
      <c r="V7" s="4">
        <v>45.025000000000006</v>
      </c>
      <c r="W7" s="6">
        <v>0</v>
      </c>
      <c r="X7" s="4">
        <v>29.180000000000003</v>
      </c>
      <c r="Y7" s="4">
        <v>46.680000000000007</v>
      </c>
      <c r="Z7" s="6">
        <v>0</v>
      </c>
      <c r="AA7" s="2">
        <v>0</v>
      </c>
      <c r="AB7" s="4">
        <v>30.535000000000004</v>
      </c>
      <c r="AC7" s="4">
        <v>39.635000000000005</v>
      </c>
      <c r="AD7" s="6">
        <v>0</v>
      </c>
      <c r="AE7" s="4">
        <v>28.94</v>
      </c>
      <c r="AF7" s="4">
        <v>46.14</v>
      </c>
      <c r="AG7" s="6">
        <v>0</v>
      </c>
      <c r="AH7" s="4">
        <v>27.175000000000001</v>
      </c>
      <c r="AI7" s="4">
        <v>44.674999999999997</v>
      </c>
      <c r="AJ7" s="6">
        <v>0</v>
      </c>
      <c r="AK7" s="2">
        <v>0</v>
      </c>
      <c r="AL7" s="4">
        <v>31.685000000000002</v>
      </c>
      <c r="AM7" s="4">
        <v>41.585000000000001</v>
      </c>
      <c r="AN7" s="6">
        <v>0</v>
      </c>
      <c r="AO7" s="4">
        <v>30.61</v>
      </c>
      <c r="AP7" s="4">
        <v>48.510000000000005</v>
      </c>
      <c r="AQ7" s="6">
        <v>1</v>
      </c>
      <c r="AR7" s="4">
        <v>27.148</v>
      </c>
      <c r="AS7" s="4">
        <v>42.847999999999999</v>
      </c>
      <c r="AT7" s="6">
        <v>0</v>
      </c>
    </row>
    <row r="8" spans="1:66" x14ac:dyDescent="0.3">
      <c r="A8" t="s">
        <v>59</v>
      </c>
      <c r="B8" t="s">
        <v>60</v>
      </c>
      <c r="C8" s="1">
        <v>2005</v>
      </c>
      <c r="D8" s="1">
        <f t="shared" si="0"/>
        <v>14</v>
      </c>
      <c r="E8" t="s">
        <v>70</v>
      </c>
      <c r="F8" s="1" t="s">
        <v>71</v>
      </c>
      <c r="G8" t="str">
        <f t="shared" si="1"/>
        <v>KolaSheridan2005</v>
      </c>
      <c r="H8" s="6">
        <f t="shared" si="2"/>
        <v>0</v>
      </c>
      <c r="I8" s="6">
        <f t="shared" si="3"/>
        <v>0</v>
      </c>
      <c r="J8" s="1" t="str">
        <f t="shared" si="4"/>
        <v>Nein</v>
      </c>
      <c r="K8" s="4">
        <f>MAX(S8,AC8,AM8,AW8,BG8)+LARGE((S8,AC8,AM8,AW8,BG8),2)+MAX(V8,Y8,AF8,AI8,AP8,AS8,AZ8,BC8,BJ8,BM8)+LARGE((V8,Y8,AF8,AI8,AP8,AS8,AZ8,BC8,BJ8,BM8),2)</f>
        <v>174.05500000000001</v>
      </c>
      <c r="L8" s="2">
        <f>VLOOKUP(C8,Quali_W[#All],4,0)</f>
        <v>0</v>
      </c>
      <c r="M8" s="4">
        <f>VLOOKUP(C8,Quali_W[#All],5,0)</f>
        <v>32</v>
      </c>
      <c r="N8" s="4">
        <f>VLOOKUP(C8,Quali_W[#All],6,0)</f>
        <v>41.5</v>
      </c>
      <c r="O8" s="4">
        <f>VLOOKUP(C8,Quali_W[#All],7,0)</f>
        <v>30.2</v>
      </c>
      <c r="P8" s="4">
        <f>VLOOKUP(C8,Quali_W[#All],8,0)</f>
        <v>48.2</v>
      </c>
      <c r="Q8" s="2">
        <v>0</v>
      </c>
      <c r="R8" s="4">
        <v>31.465000000000003</v>
      </c>
      <c r="S8" s="4">
        <v>40.965000000000003</v>
      </c>
      <c r="T8" s="6">
        <v>0</v>
      </c>
      <c r="U8" s="4">
        <v>8.766</v>
      </c>
      <c r="V8" s="4">
        <v>14.166</v>
      </c>
      <c r="W8" s="6">
        <v>0</v>
      </c>
      <c r="X8" s="4">
        <v>0</v>
      </c>
      <c r="Y8" s="4">
        <v>0</v>
      </c>
      <c r="Z8" s="6">
        <v>0</v>
      </c>
      <c r="AA8" s="2">
        <v>0</v>
      </c>
      <c r="AB8" s="4">
        <v>31.57</v>
      </c>
      <c r="AC8" s="4">
        <v>41.269999999999996</v>
      </c>
      <c r="AD8" s="6">
        <v>0</v>
      </c>
      <c r="AE8" s="4">
        <v>2.8969999999999998</v>
      </c>
      <c r="AF8" s="4">
        <v>4.9969999999999999</v>
      </c>
      <c r="AG8" s="6">
        <v>0</v>
      </c>
      <c r="AH8" s="4">
        <v>27.775000000000002</v>
      </c>
      <c r="AI8" s="4">
        <v>44.875000000000007</v>
      </c>
      <c r="AJ8" s="6">
        <v>0</v>
      </c>
      <c r="AK8" s="2">
        <v>0</v>
      </c>
      <c r="AL8" s="4">
        <v>31.385000000000002</v>
      </c>
      <c r="AM8" s="4">
        <v>40.385000000000005</v>
      </c>
      <c r="AN8" s="6">
        <v>0</v>
      </c>
      <c r="AO8" s="4">
        <v>30.145000000000003</v>
      </c>
      <c r="AP8" s="4">
        <v>46.945</v>
      </c>
      <c r="AQ8" s="6">
        <v>0</v>
      </c>
      <c r="AR8" s="4">
        <v>0</v>
      </c>
      <c r="AS8" s="4">
        <v>0</v>
      </c>
      <c r="AT8" s="6">
        <v>0</v>
      </c>
    </row>
    <row r="9" spans="1:66" x14ac:dyDescent="0.3">
      <c r="A9" t="s">
        <v>57</v>
      </c>
      <c r="B9" t="s">
        <v>58</v>
      </c>
      <c r="C9" s="1">
        <v>2006</v>
      </c>
      <c r="D9" s="1">
        <f t="shared" si="0"/>
        <v>13</v>
      </c>
      <c r="E9" t="s">
        <v>69</v>
      </c>
      <c r="F9" s="1" t="s">
        <v>71</v>
      </c>
      <c r="G9" t="str">
        <f t="shared" si="1"/>
        <v>TuttasSarah2006</v>
      </c>
      <c r="H9" s="6">
        <f t="shared" si="2"/>
        <v>0</v>
      </c>
      <c r="I9" s="6">
        <f t="shared" si="3"/>
        <v>0</v>
      </c>
      <c r="J9" s="1" t="str">
        <f t="shared" si="4"/>
        <v>Nein</v>
      </c>
      <c r="K9" s="4">
        <f>MAX(S9,AC9,AM9,AW9,BG9)+LARGE((S9,AC9,AM9,AW9,BG9),2)+MAX(V9,Y9,AF9,AI9,AP9,AS9,AZ9,BC9,BJ9,BM9)+LARGE((V9,Y9,AF9,AI9,AP9,AS9,AZ9,BC9,BJ9,BM9),2)</f>
        <v>166.94</v>
      </c>
      <c r="L9" s="2">
        <f>VLOOKUP(C9,Quali_W[#All],4,0)</f>
        <v>0</v>
      </c>
      <c r="M9" s="4">
        <f>VLOOKUP(C9,Quali_W[#All],5,0)</f>
        <v>31.6</v>
      </c>
      <c r="N9" s="4">
        <f>VLOOKUP(C9,Quali_W[#All],6,0)</f>
        <v>41.1</v>
      </c>
      <c r="O9" s="4">
        <f>VLOOKUP(C9,Quali_W[#All],7,0)</f>
        <v>30</v>
      </c>
      <c r="P9" s="4">
        <f>VLOOKUP(C9,Quali_W[#All],8,0)</f>
        <v>47.8</v>
      </c>
      <c r="Q9" s="2">
        <v>0</v>
      </c>
      <c r="R9" s="4">
        <v>27.37</v>
      </c>
      <c r="S9" s="4">
        <v>36.67</v>
      </c>
      <c r="T9" s="6">
        <v>0</v>
      </c>
      <c r="U9" s="4">
        <v>27.914999999999999</v>
      </c>
      <c r="V9" s="4">
        <v>44.215000000000003</v>
      </c>
      <c r="W9" s="6">
        <v>0</v>
      </c>
      <c r="X9" s="4">
        <v>0</v>
      </c>
      <c r="Y9" s="4">
        <v>0</v>
      </c>
      <c r="Z9" s="6">
        <v>0</v>
      </c>
      <c r="AA9" s="2">
        <v>0</v>
      </c>
      <c r="AB9" s="4">
        <v>29.080000000000002</v>
      </c>
      <c r="AC9" s="4">
        <v>38.68</v>
      </c>
      <c r="AD9" s="6">
        <v>0</v>
      </c>
      <c r="AE9" s="4">
        <v>28.175000000000004</v>
      </c>
      <c r="AF9" s="4">
        <v>43.875</v>
      </c>
      <c r="AG9" s="6">
        <v>0</v>
      </c>
      <c r="AH9" s="4">
        <v>28.580000000000002</v>
      </c>
      <c r="AI9" s="4">
        <v>44.18</v>
      </c>
      <c r="AJ9" s="6">
        <v>0</v>
      </c>
      <c r="AK9" s="2">
        <v>0</v>
      </c>
      <c r="AL9" s="4">
        <v>29.470000000000002</v>
      </c>
      <c r="AM9" s="4">
        <v>38.770000000000003</v>
      </c>
      <c r="AN9" s="6">
        <v>0</v>
      </c>
      <c r="AO9" s="4">
        <v>29.375</v>
      </c>
      <c r="AP9" s="4">
        <v>45.274999999999999</v>
      </c>
      <c r="AQ9" s="6">
        <v>0</v>
      </c>
      <c r="AR9" s="4">
        <v>0</v>
      </c>
      <c r="AS9" s="4">
        <v>0</v>
      </c>
      <c r="AT9" s="6">
        <v>0</v>
      </c>
    </row>
    <row r="10" spans="1:66" x14ac:dyDescent="0.3">
      <c r="A10" t="s">
        <v>61</v>
      </c>
      <c r="B10" t="s">
        <v>62</v>
      </c>
      <c r="C10" s="1">
        <v>2006</v>
      </c>
      <c r="D10" s="1">
        <f t="shared" si="0"/>
        <v>13</v>
      </c>
      <c r="E10" t="s">
        <v>67</v>
      </c>
      <c r="F10" s="1" t="s">
        <v>71</v>
      </c>
      <c r="G10" t="str">
        <f t="shared" si="1"/>
        <v>TotzkeViona2006</v>
      </c>
      <c r="H10" s="6">
        <f t="shared" si="2"/>
        <v>0</v>
      </c>
      <c r="I10" s="6">
        <f t="shared" si="3"/>
        <v>0</v>
      </c>
      <c r="J10" s="1" t="str">
        <f t="shared" si="4"/>
        <v>Nein</v>
      </c>
      <c r="K10" s="4">
        <f>MAX(S10,AC10,AM10,AW10,BG10)+LARGE((S10,AC10,AM10,AW10,BG10),2)+MAX(V10,Y10,AF10,AI10,AP10,AS10,AZ10,BC10,BJ10,BM10)+LARGE((V10,Y10,AF10,AI10,AP10,AS10,AZ10,BC10,BJ10,BM10),2)</f>
        <v>164.38099999999997</v>
      </c>
      <c r="L10" s="2">
        <f>VLOOKUP(C10,Quali_W[#All],4,0)</f>
        <v>0</v>
      </c>
      <c r="M10" s="4">
        <f>VLOOKUP(C10,Quali_W[#All],5,0)</f>
        <v>31.6</v>
      </c>
      <c r="N10" s="4">
        <f>VLOOKUP(C10,Quali_W[#All],6,0)</f>
        <v>41.1</v>
      </c>
      <c r="O10" s="4">
        <f>VLOOKUP(C10,Quali_W[#All],7,0)</f>
        <v>30</v>
      </c>
      <c r="P10" s="4">
        <f>VLOOKUP(C10,Quali_W[#All],8,0)</f>
        <v>47.8</v>
      </c>
      <c r="Q10" s="2">
        <v>0</v>
      </c>
      <c r="R10" s="4">
        <v>24.790999999999997</v>
      </c>
      <c r="S10" s="4">
        <v>32.390999999999998</v>
      </c>
      <c r="T10" s="6">
        <v>0</v>
      </c>
      <c r="U10" s="4">
        <v>26.984999999999999</v>
      </c>
      <c r="V10" s="4">
        <v>44.385000000000005</v>
      </c>
      <c r="W10" s="6">
        <v>0</v>
      </c>
      <c r="X10" s="4">
        <v>0</v>
      </c>
      <c r="Y10" s="4">
        <v>0</v>
      </c>
      <c r="Z10" s="6">
        <v>0</v>
      </c>
      <c r="AA10" s="2">
        <v>0</v>
      </c>
      <c r="AB10" s="4">
        <v>30.164999999999999</v>
      </c>
      <c r="AC10" s="4">
        <v>39.564999999999998</v>
      </c>
      <c r="AD10" s="6">
        <v>0</v>
      </c>
      <c r="AE10" s="4">
        <v>27.523</v>
      </c>
      <c r="AF10" s="4">
        <v>42.022999999999996</v>
      </c>
      <c r="AG10" s="6">
        <v>0</v>
      </c>
      <c r="AH10" s="4">
        <v>29.67</v>
      </c>
      <c r="AI10" s="4">
        <v>45.67</v>
      </c>
      <c r="AJ10" s="6">
        <v>0</v>
      </c>
      <c r="AK10" s="2">
        <v>0</v>
      </c>
      <c r="AL10" s="4">
        <v>22.603999999999999</v>
      </c>
      <c r="AM10" s="4">
        <v>29.004000000000001</v>
      </c>
      <c r="AN10" s="6">
        <v>0</v>
      </c>
      <c r="AO10" s="4">
        <v>30.155000000000001</v>
      </c>
      <c r="AP10" s="4">
        <v>46.755000000000003</v>
      </c>
      <c r="AQ10" s="6">
        <v>0</v>
      </c>
      <c r="AR10" s="4">
        <v>0</v>
      </c>
      <c r="AS10" s="4">
        <v>0</v>
      </c>
      <c r="AT10" s="6">
        <v>0</v>
      </c>
    </row>
    <row r="11" spans="1:66" x14ac:dyDescent="0.3">
      <c r="A11" t="s">
        <v>165</v>
      </c>
      <c r="B11" t="s">
        <v>54</v>
      </c>
      <c r="C11" s="1">
        <v>2005</v>
      </c>
      <c r="D11" s="1">
        <f t="shared" si="0"/>
        <v>14</v>
      </c>
      <c r="E11" t="s">
        <v>67</v>
      </c>
      <c r="F11" s="1" t="s">
        <v>71</v>
      </c>
      <c r="G11" t="str">
        <f t="shared" si="1"/>
        <v>WohlfahrtLenya2005</v>
      </c>
      <c r="H11" s="6">
        <f t="shared" si="2"/>
        <v>0</v>
      </c>
      <c r="I11" s="6">
        <f t="shared" si="3"/>
        <v>0</v>
      </c>
      <c r="J11" s="1" t="str">
        <f t="shared" si="4"/>
        <v>Nein</v>
      </c>
      <c r="K11" s="4">
        <f>MAX(S11,AC11,AM11,AW11,BG11)+LARGE((S11,AC11,AM11,AW11,BG11),2)+MAX(V11,Y11,AF11,AI11,AP11,AS11,AZ11,BC11,BJ11,BM11)+LARGE((V11,Y11,AF11,AI11,AP11,AS11,AZ11,BC11,BJ11,BM11),2)</f>
        <v>149.66399999999999</v>
      </c>
      <c r="L11" s="2">
        <f>VLOOKUP(C11,Quali_W[#All],4,0)</f>
        <v>0</v>
      </c>
      <c r="M11" s="4">
        <f>VLOOKUP(C11,Quali_W[#All],5,0)</f>
        <v>32</v>
      </c>
      <c r="N11" s="4">
        <f>VLOOKUP(C11,Quali_W[#All],6,0)</f>
        <v>41.5</v>
      </c>
      <c r="O11" s="4">
        <f>VLOOKUP(C11,Quali_W[#All],7,0)</f>
        <v>30.2</v>
      </c>
      <c r="P11" s="4">
        <f>VLOOKUP(C11,Quali_W[#All],8,0)</f>
        <v>48.2</v>
      </c>
      <c r="Q11" s="2">
        <v>0</v>
      </c>
      <c r="R11" s="4">
        <v>29.475000000000001</v>
      </c>
      <c r="S11" s="4">
        <v>38.875</v>
      </c>
      <c r="T11" s="6">
        <v>0</v>
      </c>
      <c r="U11" s="4">
        <v>5.8789999999999996</v>
      </c>
      <c r="V11" s="4">
        <v>9.4789999999999992</v>
      </c>
      <c r="W11" s="6">
        <v>0</v>
      </c>
      <c r="X11" s="4">
        <v>0</v>
      </c>
      <c r="Y11" s="4">
        <v>0</v>
      </c>
      <c r="Z11" s="6">
        <v>0</v>
      </c>
      <c r="AA11" s="2">
        <v>0</v>
      </c>
      <c r="AB11" s="4">
        <v>28.730000000000004</v>
      </c>
      <c r="AC11" s="4">
        <v>38.03</v>
      </c>
      <c r="AD11" s="6">
        <v>0</v>
      </c>
      <c r="AE11" s="4">
        <v>17.674000000000003</v>
      </c>
      <c r="AF11" s="4">
        <v>29.873999999999999</v>
      </c>
      <c r="AG11" s="6">
        <v>0</v>
      </c>
      <c r="AH11" s="4">
        <v>24.945</v>
      </c>
      <c r="AI11" s="4">
        <v>40.844999999999999</v>
      </c>
      <c r="AJ11" s="6">
        <v>0</v>
      </c>
      <c r="AK11" s="2">
        <v>0</v>
      </c>
      <c r="AL11" s="4">
        <v>30.47</v>
      </c>
      <c r="AM11" s="4">
        <v>40.07</v>
      </c>
      <c r="AN11" s="6">
        <v>0</v>
      </c>
      <c r="AO11" s="4">
        <v>18.719000000000001</v>
      </c>
      <c r="AP11" s="4">
        <v>29.119</v>
      </c>
      <c r="AQ11" s="6">
        <v>0</v>
      </c>
      <c r="AR11" s="4">
        <v>0</v>
      </c>
      <c r="AS11" s="4">
        <v>0</v>
      </c>
      <c r="AT11" s="6">
        <v>0</v>
      </c>
    </row>
  </sheetData>
  <autoFilter ref="A2:BN2" xr:uid="{1B2448DE-EED6-4596-8CAA-52B75150D98F}">
    <sortState xmlns:xlrd2="http://schemas.microsoft.com/office/spreadsheetml/2017/richdata2" ref="A4:BN11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12:AJ1048576 AG12:AG1048576 AD12:AD1048576 AT12:AT1048576 AQ12:AQ1048576 AN12:AN1048576">
    <cfRule type="cellIs" dxfId="34" priority="5" operator="equal">
      <formula>1</formula>
    </cfRule>
  </conditionalFormatting>
  <conditionalFormatting sqref="H3:I1048576">
    <cfRule type="cellIs" dxfId="33" priority="4" operator="greaterThan">
      <formula>0</formula>
    </cfRule>
  </conditionalFormatting>
  <conditionalFormatting sqref="J1:J1048576">
    <cfRule type="containsText" dxfId="32" priority="3" operator="containsText" text="Ja">
      <formula>NOT(ISERROR(SEARCH("Ja",J1)))</formula>
    </cfRule>
  </conditionalFormatting>
  <conditionalFormatting sqref="AD3:AD11 AG3:AG11 AJ3:AJ11">
    <cfRule type="cellIs" dxfId="31" priority="2" operator="equal">
      <formula>1</formula>
    </cfRule>
  </conditionalFormatting>
  <conditionalFormatting sqref="AN3:AN11 AQ3:AQ11 AT3:AT11">
    <cfRule type="cellIs" dxfId="30" priority="1" operator="equal">
      <formula>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1A2A-D1E1-435B-B037-F4BEFBBACCE5}">
  <dimension ref="A1:BN11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88</v>
      </c>
      <c r="B3" t="s">
        <v>89</v>
      </c>
      <c r="C3" s="1">
        <v>2004</v>
      </c>
      <c r="D3" s="1">
        <f t="shared" ref="D3:D11" si="0">2019-C3</f>
        <v>15</v>
      </c>
      <c r="E3" t="s">
        <v>155</v>
      </c>
      <c r="F3" s="1" t="s">
        <v>71</v>
      </c>
      <c r="G3" t="str">
        <f t="shared" ref="G3:G11" si="1">A3&amp;B3&amp;C3</f>
        <v>ImleVanessa2004</v>
      </c>
      <c r="H3" s="6">
        <f t="shared" ref="H3:H11" si="2">T3+AD3+AN3+AX3+BH3</f>
        <v>3</v>
      </c>
      <c r="I3" s="6">
        <f t="shared" ref="I3:I11" si="3">W3+Z3+AG3+AJ3+AQ3+AT3+BA3+BD3+BK3+BN3</f>
        <v>6</v>
      </c>
      <c r="J3" s="1" t="str">
        <f t="shared" ref="J3:J11" si="4">IF(AND(H3&gt;0,I3&gt;0),"Ja","Nein")</f>
        <v>Ja</v>
      </c>
      <c r="K3" s="4">
        <f>MAX(S3,AC3,AM3,AW3,BG3)+LARGE((S3,AC3,AM3,AW3,BG3),2)+MAX(V3,Y3,AF3,AI3,AP3,AS3,AZ3,BC3,BJ3,BM3)+LARGE((V3,Y3,AF3,AI3,AP3,AS3,AZ3,BC3,BJ3,BM3),2)</f>
        <v>188.57499999999999</v>
      </c>
      <c r="L3" s="2">
        <f>VLOOKUP(C3,Quali_W[#All],4,0)</f>
        <v>0</v>
      </c>
      <c r="M3" s="4">
        <f>VLOOKUP(C3,Quali_W[#All],5,0)</f>
        <v>32.200000000000003</v>
      </c>
      <c r="N3" s="4">
        <f>VLOOKUP(C3,Quali_W[#All],6,0)</f>
        <v>41.7</v>
      </c>
      <c r="O3" s="4">
        <f>VLOOKUP(C3,Quali_W[#All],7,0)</f>
        <v>30.4</v>
      </c>
      <c r="P3" s="4">
        <f>VLOOKUP(C3,Quali_W[#All],8,0)</f>
        <v>48.6</v>
      </c>
      <c r="Q3" s="2">
        <v>0</v>
      </c>
      <c r="R3" s="4">
        <v>33.270000000000003</v>
      </c>
      <c r="S3" s="4">
        <v>42.67</v>
      </c>
      <c r="T3" s="6">
        <v>1</v>
      </c>
      <c r="U3" s="4">
        <v>32.445000000000007</v>
      </c>
      <c r="V3" s="4">
        <v>50.245000000000005</v>
      </c>
      <c r="W3" s="6">
        <v>1</v>
      </c>
      <c r="X3" s="4">
        <v>32.104999999999997</v>
      </c>
      <c r="Y3" s="4">
        <v>49.805</v>
      </c>
      <c r="Z3" s="6">
        <v>1</v>
      </c>
      <c r="AA3" s="2">
        <v>0</v>
      </c>
      <c r="AB3" s="4">
        <v>33.33</v>
      </c>
      <c r="AC3" s="4">
        <v>43.23</v>
      </c>
      <c r="AD3" s="6">
        <v>1</v>
      </c>
      <c r="AE3" s="4">
        <v>31.395</v>
      </c>
      <c r="AF3" s="4">
        <v>50.395000000000003</v>
      </c>
      <c r="AG3" s="6">
        <v>1</v>
      </c>
      <c r="AH3" s="4">
        <v>31.825000000000003</v>
      </c>
      <c r="AI3" s="4">
        <v>50.725000000000009</v>
      </c>
      <c r="AJ3" s="6">
        <v>1</v>
      </c>
      <c r="AK3" s="2">
        <v>0</v>
      </c>
      <c r="AL3" s="4">
        <v>33.68</v>
      </c>
      <c r="AM3" s="4">
        <v>43.38</v>
      </c>
      <c r="AN3" s="6">
        <v>1</v>
      </c>
      <c r="AO3" s="4">
        <v>31.630000000000003</v>
      </c>
      <c r="AP3" s="4">
        <v>50.83</v>
      </c>
      <c r="AQ3" s="6">
        <v>1</v>
      </c>
      <c r="AR3" s="4">
        <v>32.134999999999998</v>
      </c>
      <c r="AS3" s="4">
        <v>51.135000000000005</v>
      </c>
      <c r="AT3" s="6">
        <v>1</v>
      </c>
    </row>
    <row r="4" spans="1:66" x14ac:dyDescent="0.3">
      <c r="A4" t="s">
        <v>76</v>
      </c>
      <c r="B4" t="s">
        <v>77</v>
      </c>
      <c r="C4" s="1">
        <v>2004</v>
      </c>
      <c r="D4" s="1">
        <f t="shared" si="0"/>
        <v>15</v>
      </c>
      <c r="E4" t="s">
        <v>154</v>
      </c>
      <c r="F4" s="1" t="s">
        <v>71</v>
      </c>
      <c r="G4" t="str">
        <f t="shared" si="1"/>
        <v>BraafLuisa2004</v>
      </c>
      <c r="H4" s="6">
        <f t="shared" si="2"/>
        <v>3</v>
      </c>
      <c r="I4" s="6">
        <f t="shared" si="3"/>
        <v>4</v>
      </c>
      <c r="J4" s="1" t="str">
        <f t="shared" si="4"/>
        <v>Ja</v>
      </c>
      <c r="K4" s="4">
        <f>MAX(S4,AC4,AM4,AW4,BG4)+LARGE((S4,AC4,AM4,AW4,BG4),2)+MAX(V4,Y4,AF4,AI4,AP4,AS4,AZ4,BC4,BJ4,BM4)+LARGE((V4,Y4,AF4,AI4,AP4,AS4,AZ4,BC4,BJ4,BM4),2)</f>
        <v>185.94499999999999</v>
      </c>
      <c r="L4" s="2">
        <f>VLOOKUP(C4,Quali_W[#All],4,0)</f>
        <v>0</v>
      </c>
      <c r="M4" s="4">
        <f>VLOOKUP(C4,Quali_W[#All],5,0)</f>
        <v>32.200000000000003</v>
      </c>
      <c r="N4" s="4">
        <f>VLOOKUP(C4,Quali_W[#All],6,0)</f>
        <v>41.7</v>
      </c>
      <c r="O4" s="4">
        <f>VLOOKUP(C4,Quali_W[#All],7,0)</f>
        <v>30.4</v>
      </c>
      <c r="P4" s="4">
        <f>VLOOKUP(C4,Quali_W[#All],8,0)</f>
        <v>48.6</v>
      </c>
      <c r="Q4" s="2">
        <v>0</v>
      </c>
      <c r="R4" s="4">
        <v>33.055000000000007</v>
      </c>
      <c r="S4" s="4">
        <v>42.355000000000004</v>
      </c>
      <c r="T4" s="6">
        <v>1</v>
      </c>
      <c r="U4" s="4">
        <v>17.782</v>
      </c>
      <c r="V4" s="4">
        <v>29.281999999999996</v>
      </c>
      <c r="W4" s="6">
        <v>0</v>
      </c>
      <c r="X4" s="4">
        <v>0</v>
      </c>
      <c r="Y4" s="4">
        <v>0</v>
      </c>
      <c r="Z4" s="6">
        <v>0</v>
      </c>
      <c r="AA4" s="2">
        <v>0</v>
      </c>
      <c r="AB4" s="4">
        <v>32.525000000000006</v>
      </c>
      <c r="AC4" s="4">
        <v>41.925000000000004</v>
      </c>
      <c r="AD4" s="6">
        <v>1</v>
      </c>
      <c r="AE4" s="4">
        <v>31.54</v>
      </c>
      <c r="AF4" s="4">
        <v>50.440000000000005</v>
      </c>
      <c r="AG4" s="6">
        <v>1</v>
      </c>
      <c r="AH4" s="4">
        <v>31.305</v>
      </c>
      <c r="AI4" s="4">
        <v>49.905000000000001</v>
      </c>
      <c r="AJ4" s="6">
        <v>1</v>
      </c>
      <c r="AK4" s="2">
        <v>0</v>
      </c>
      <c r="AL4" s="4">
        <v>33.72</v>
      </c>
      <c r="AM4" s="4">
        <v>42.92</v>
      </c>
      <c r="AN4" s="6">
        <v>1</v>
      </c>
      <c r="AO4" s="4">
        <v>31.165000000000003</v>
      </c>
      <c r="AP4" s="4">
        <v>49.365000000000002</v>
      </c>
      <c r="AQ4" s="6">
        <v>1</v>
      </c>
      <c r="AR4" s="4">
        <v>31.330000000000002</v>
      </c>
      <c r="AS4" s="4">
        <v>50.230000000000004</v>
      </c>
      <c r="AT4" s="6">
        <v>1</v>
      </c>
    </row>
    <row r="5" spans="1:66" x14ac:dyDescent="0.3">
      <c r="A5" t="s">
        <v>82</v>
      </c>
      <c r="B5" t="s">
        <v>83</v>
      </c>
      <c r="C5" s="1">
        <v>2004</v>
      </c>
      <c r="D5" s="1">
        <f t="shared" si="0"/>
        <v>15</v>
      </c>
      <c r="E5" t="s">
        <v>155</v>
      </c>
      <c r="F5" s="1" t="s">
        <v>71</v>
      </c>
      <c r="G5" t="str">
        <f t="shared" si="1"/>
        <v>DonchevaPetya2004</v>
      </c>
      <c r="H5" s="6">
        <f t="shared" si="2"/>
        <v>2</v>
      </c>
      <c r="I5" s="6">
        <f t="shared" si="3"/>
        <v>3</v>
      </c>
      <c r="J5" s="1" t="str">
        <f t="shared" si="4"/>
        <v>Ja</v>
      </c>
      <c r="K5" s="4">
        <f>MAX(S5,AC5,AM5,AW5,BG5)+LARGE((S5,AC5,AM5,AW5,BG5),2)+MAX(V5,Y5,AF5,AI5,AP5,AS5,AZ5,BC5,BJ5,BM5)+LARGE((V5,Y5,AF5,AI5,AP5,AS5,AZ5,BC5,BJ5,BM5),2)</f>
        <v>185.02499999999998</v>
      </c>
      <c r="L5" s="2">
        <f>VLOOKUP(C5,Quali_W[#All],4,0)</f>
        <v>0</v>
      </c>
      <c r="M5" s="4">
        <f>VLOOKUP(C5,Quali_W[#All],5,0)</f>
        <v>32.200000000000003</v>
      </c>
      <c r="N5" s="4">
        <f>VLOOKUP(C5,Quali_W[#All],6,0)</f>
        <v>41.7</v>
      </c>
      <c r="O5" s="4">
        <f>VLOOKUP(C5,Quali_W[#All],7,0)</f>
        <v>30.4</v>
      </c>
      <c r="P5" s="4">
        <f>VLOOKUP(C5,Quali_W[#All],8,0)</f>
        <v>48.6</v>
      </c>
      <c r="Q5" s="2">
        <v>0</v>
      </c>
      <c r="R5" s="4">
        <v>31.42</v>
      </c>
      <c r="S5" s="4">
        <v>41.120000000000005</v>
      </c>
      <c r="T5" s="6">
        <v>0</v>
      </c>
      <c r="U5" s="4">
        <v>29.830000000000002</v>
      </c>
      <c r="V5" s="4">
        <v>47.730000000000004</v>
      </c>
      <c r="W5" s="6">
        <v>0</v>
      </c>
      <c r="X5" s="4">
        <v>30.165000000000003</v>
      </c>
      <c r="Y5" s="4">
        <v>47.265000000000001</v>
      </c>
      <c r="Z5" s="6">
        <v>0</v>
      </c>
      <c r="AA5" s="2">
        <v>0</v>
      </c>
      <c r="AB5" s="4">
        <v>32.4</v>
      </c>
      <c r="AC5" s="4">
        <v>42</v>
      </c>
      <c r="AD5" s="6">
        <v>1</v>
      </c>
      <c r="AE5" s="4">
        <v>11.988</v>
      </c>
      <c r="AF5" s="4">
        <v>20.088000000000001</v>
      </c>
      <c r="AG5" s="6">
        <v>0</v>
      </c>
      <c r="AH5" s="4">
        <v>30.825000000000003</v>
      </c>
      <c r="AI5" s="4">
        <v>48.825000000000003</v>
      </c>
      <c r="AJ5" s="6">
        <v>1</v>
      </c>
      <c r="AK5" s="2">
        <v>0</v>
      </c>
      <c r="AL5" s="4">
        <v>33.594999999999999</v>
      </c>
      <c r="AM5" s="4">
        <v>43.195</v>
      </c>
      <c r="AN5" s="6">
        <v>1</v>
      </c>
      <c r="AO5" s="4">
        <v>31.37</v>
      </c>
      <c r="AP5" s="4">
        <v>49.97</v>
      </c>
      <c r="AQ5" s="6">
        <v>1</v>
      </c>
      <c r="AR5" s="4">
        <v>31.060000000000002</v>
      </c>
      <c r="AS5" s="4">
        <v>49.86</v>
      </c>
      <c r="AT5" s="6">
        <v>1</v>
      </c>
    </row>
    <row r="6" spans="1:66" x14ac:dyDescent="0.3">
      <c r="A6" t="s">
        <v>80</v>
      </c>
      <c r="B6" t="s">
        <v>81</v>
      </c>
      <c r="C6" s="1">
        <v>2003</v>
      </c>
      <c r="D6" s="1">
        <f t="shared" si="0"/>
        <v>16</v>
      </c>
      <c r="E6" t="s">
        <v>156</v>
      </c>
      <c r="F6" s="1" t="s">
        <v>71</v>
      </c>
      <c r="G6" t="str">
        <f t="shared" si="1"/>
        <v>PapeNina2003</v>
      </c>
      <c r="H6" s="6">
        <f t="shared" si="2"/>
        <v>1</v>
      </c>
      <c r="I6" s="6">
        <f t="shared" si="3"/>
        <v>3</v>
      </c>
      <c r="J6" s="1" t="str">
        <f t="shared" si="4"/>
        <v>Ja</v>
      </c>
      <c r="K6" s="4">
        <f>MAX(S6,AC6,AM6,AW6,BG6)+LARGE((S6,AC6,AM6,AW6,BG6),2)+MAX(V6,Y6,AF6,AI6,AP6,AS6,AZ6,BC6,BJ6,BM6)+LARGE((V6,Y6,AF6,AI6,AP6,AS6,AZ6,BC6,BJ6,BM6),2)</f>
        <v>184.85500000000002</v>
      </c>
      <c r="L6" s="2">
        <f>VLOOKUP(C6,Quali_W[#All],4,0)</f>
        <v>0</v>
      </c>
      <c r="M6" s="4">
        <f>VLOOKUP(C6,Quali_W[#All],5,0)</f>
        <v>32.6</v>
      </c>
      <c r="N6" s="4">
        <f>VLOOKUP(C6,Quali_W[#All],6,0)</f>
        <v>42.1</v>
      </c>
      <c r="O6" s="4">
        <f>VLOOKUP(C6,Quali_W[#All],7,0)</f>
        <v>30.5</v>
      </c>
      <c r="P6" s="4">
        <f>VLOOKUP(C6,Quali_W[#All],8,0)</f>
        <v>49.2</v>
      </c>
      <c r="Q6" s="2">
        <v>0</v>
      </c>
      <c r="R6" s="4">
        <v>32.380000000000003</v>
      </c>
      <c r="S6" s="4">
        <v>41.980000000000004</v>
      </c>
      <c r="T6" s="6">
        <v>0</v>
      </c>
      <c r="U6" s="4">
        <v>30.125</v>
      </c>
      <c r="V6" s="4">
        <v>48.025000000000006</v>
      </c>
      <c r="W6" s="6">
        <v>0</v>
      </c>
      <c r="X6" s="4">
        <v>30.385000000000002</v>
      </c>
      <c r="Y6" s="4">
        <v>48.484999999999999</v>
      </c>
      <c r="Z6" s="6">
        <v>0</v>
      </c>
      <c r="AA6" s="2">
        <v>0</v>
      </c>
      <c r="AB6" s="4">
        <v>32.995000000000005</v>
      </c>
      <c r="AC6" s="4">
        <v>42.695000000000007</v>
      </c>
      <c r="AD6" s="6">
        <v>1</v>
      </c>
      <c r="AE6" s="4">
        <v>31.14</v>
      </c>
      <c r="AF6" s="4">
        <v>48.940000000000005</v>
      </c>
      <c r="AG6" s="6">
        <v>0</v>
      </c>
      <c r="AH6" s="4">
        <v>31.880000000000003</v>
      </c>
      <c r="AI6" s="4">
        <v>49.58</v>
      </c>
      <c r="AJ6" s="6">
        <v>1</v>
      </c>
      <c r="AK6" s="2">
        <v>0</v>
      </c>
      <c r="AL6" s="4">
        <v>32.450000000000003</v>
      </c>
      <c r="AM6" s="4">
        <v>41.65</v>
      </c>
      <c r="AN6" s="6">
        <v>0</v>
      </c>
      <c r="AO6" s="4">
        <v>32.045000000000002</v>
      </c>
      <c r="AP6" s="4">
        <v>49.844999999999999</v>
      </c>
      <c r="AQ6" s="6">
        <v>1</v>
      </c>
      <c r="AR6" s="4">
        <v>31.835000000000001</v>
      </c>
      <c r="AS6" s="4">
        <v>50.335000000000001</v>
      </c>
      <c r="AT6" s="6">
        <v>1</v>
      </c>
    </row>
    <row r="7" spans="1:66" x14ac:dyDescent="0.3">
      <c r="A7" t="s">
        <v>78</v>
      </c>
      <c r="B7" t="s">
        <v>79</v>
      </c>
      <c r="C7" s="1">
        <v>2004</v>
      </c>
      <c r="D7" s="1">
        <f t="shared" si="0"/>
        <v>15</v>
      </c>
      <c r="E7" t="s">
        <v>65</v>
      </c>
      <c r="F7" s="1" t="s">
        <v>71</v>
      </c>
      <c r="G7" t="str">
        <f t="shared" si="1"/>
        <v>FreyLuka2004</v>
      </c>
      <c r="H7" s="6">
        <f t="shared" si="2"/>
        <v>3</v>
      </c>
      <c r="I7" s="6">
        <f t="shared" si="3"/>
        <v>3</v>
      </c>
      <c r="J7" s="1" t="str">
        <f t="shared" si="4"/>
        <v>Ja</v>
      </c>
      <c r="K7" s="4">
        <f>MAX(S7,AC7,AM7,AW7,BG7)+LARGE((S7,AC7,AM7,AW7,BG7),2)+MAX(V7,Y7,AF7,AI7,AP7,AS7,AZ7,BC7,BJ7,BM7)+LARGE((V7,Y7,AF7,AI7,AP7,AS7,AZ7,BC7,BJ7,BM7),2)</f>
        <v>182.75500000000002</v>
      </c>
      <c r="L7" s="2">
        <f>VLOOKUP(C7,Quali_W[#All],4,0)</f>
        <v>0</v>
      </c>
      <c r="M7" s="4">
        <f>VLOOKUP(C7,Quali_W[#All],5,0)</f>
        <v>32.200000000000003</v>
      </c>
      <c r="N7" s="4">
        <f>VLOOKUP(C7,Quali_W[#All],6,0)</f>
        <v>41.7</v>
      </c>
      <c r="O7" s="4">
        <f>VLOOKUP(C7,Quali_W[#All],7,0)</f>
        <v>30.4</v>
      </c>
      <c r="P7" s="4">
        <f>VLOOKUP(C7,Quali_W[#All],8,0)</f>
        <v>48.6</v>
      </c>
      <c r="Q7" s="2">
        <v>0</v>
      </c>
      <c r="R7" s="4">
        <v>32.484999999999999</v>
      </c>
      <c r="S7" s="4">
        <v>42.185000000000002</v>
      </c>
      <c r="T7" s="6">
        <v>1</v>
      </c>
      <c r="U7" s="4">
        <v>31.4</v>
      </c>
      <c r="V7" s="4">
        <v>49</v>
      </c>
      <c r="W7" s="6">
        <v>1</v>
      </c>
      <c r="X7" s="4">
        <v>31.215000000000003</v>
      </c>
      <c r="Y7" s="4">
        <v>48.715000000000003</v>
      </c>
      <c r="Z7" s="6">
        <v>1</v>
      </c>
      <c r="AA7" s="2">
        <v>0</v>
      </c>
      <c r="AB7" s="4">
        <v>32.405000000000001</v>
      </c>
      <c r="AC7" s="4">
        <v>42.105000000000004</v>
      </c>
      <c r="AD7" s="6">
        <v>1</v>
      </c>
      <c r="AE7" s="4">
        <v>29.345000000000002</v>
      </c>
      <c r="AF7" s="4">
        <v>47.145000000000003</v>
      </c>
      <c r="AG7" s="6">
        <v>0</v>
      </c>
      <c r="AH7" s="4">
        <v>29.675000000000004</v>
      </c>
      <c r="AI7" s="4">
        <v>45.875000000000007</v>
      </c>
      <c r="AJ7" s="6">
        <v>0</v>
      </c>
      <c r="AK7" s="2">
        <v>0</v>
      </c>
      <c r="AL7" s="4">
        <v>32.870000000000005</v>
      </c>
      <c r="AM7" s="4">
        <v>42.27</v>
      </c>
      <c r="AN7" s="6">
        <v>1</v>
      </c>
      <c r="AO7" s="4">
        <v>30.900000000000002</v>
      </c>
      <c r="AP7" s="4">
        <v>49.300000000000004</v>
      </c>
      <c r="AQ7" s="6">
        <v>1</v>
      </c>
      <c r="AR7" s="4">
        <v>30.215000000000003</v>
      </c>
      <c r="AS7" s="4">
        <v>48.414999999999999</v>
      </c>
      <c r="AT7" s="6">
        <v>0</v>
      </c>
    </row>
    <row r="8" spans="1:66" x14ac:dyDescent="0.3">
      <c r="A8" t="s">
        <v>72</v>
      </c>
      <c r="B8" t="s">
        <v>73</v>
      </c>
      <c r="C8" s="1">
        <v>2004</v>
      </c>
      <c r="D8" s="1">
        <f t="shared" si="0"/>
        <v>15</v>
      </c>
      <c r="E8" t="s">
        <v>154</v>
      </c>
      <c r="F8" s="1" t="s">
        <v>71</v>
      </c>
      <c r="G8" t="str">
        <f t="shared" si="1"/>
        <v>SchneiderFiona2004</v>
      </c>
      <c r="H8" s="6">
        <f t="shared" si="2"/>
        <v>1</v>
      </c>
      <c r="I8" s="6">
        <f t="shared" si="3"/>
        <v>1</v>
      </c>
      <c r="J8" s="1" t="str">
        <f t="shared" si="4"/>
        <v>Ja</v>
      </c>
      <c r="K8" s="4">
        <f>MAX(S8,AC8,AM8,AW8,BG8)+LARGE((S8,AC8,AM8,AW8,BG8),2)+MAX(V8,Y8,AF8,AI8,AP8,AS8,AZ8,BC8,BJ8,BM8)+LARGE((V8,Y8,AF8,AI8,AP8,AS8,AZ8,BC8,BJ8,BM8),2)</f>
        <v>180.76500000000001</v>
      </c>
      <c r="L8" s="2">
        <f>VLOOKUP(C8,Quali_W[#All],4,0)</f>
        <v>0</v>
      </c>
      <c r="M8" s="4">
        <f>VLOOKUP(C8,Quali_W[#All],5,0)</f>
        <v>32.200000000000003</v>
      </c>
      <c r="N8" s="4">
        <f>VLOOKUP(C8,Quali_W[#All],6,0)</f>
        <v>41.7</v>
      </c>
      <c r="O8" s="4">
        <f>VLOOKUP(C8,Quali_W[#All],7,0)</f>
        <v>30.4</v>
      </c>
      <c r="P8" s="4">
        <f>VLOOKUP(C8,Quali_W[#All],8,0)</f>
        <v>48.6</v>
      </c>
      <c r="Q8" s="2">
        <v>0</v>
      </c>
      <c r="R8" s="4">
        <v>31.395</v>
      </c>
      <c r="S8" s="4">
        <v>41.195</v>
      </c>
      <c r="T8" s="6">
        <v>0</v>
      </c>
      <c r="U8" s="4">
        <v>30.03</v>
      </c>
      <c r="V8" s="4">
        <v>47.830000000000005</v>
      </c>
      <c r="W8" s="6">
        <v>0</v>
      </c>
      <c r="X8" s="4">
        <v>29.92</v>
      </c>
      <c r="Y8" s="4">
        <v>47.820000000000007</v>
      </c>
      <c r="Z8" s="6">
        <v>0</v>
      </c>
      <c r="AA8" s="2">
        <v>0</v>
      </c>
      <c r="AB8" s="4">
        <v>31.470000000000002</v>
      </c>
      <c r="AC8" s="4">
        <v>41.17</v>
      </c>
      <c r="AD8" s="6">
        <v>0</v>
      </c>
      <c r="AE8" s="4">
        <v>31.205000000000002</v>
      </c>
      <c r="AF8" s="4">
        <v>48.905000000000001</v>
      </c>
      <c r="AG8" s="6">
        <v>1</v>
      </c>
      <c r="AH8" s="4">
        <v>30.414999999999999</v>
      </c>
      <c r="AI8" s="4">
        <v>47.814999999999998</v>
      </c>
      <c r="AJ8" s="6">
        <v>0</v>
      </c>
      <c r="AK8" s="2">
        <v>0</v>
      </c>
      <c r="AL8" s="4">
        <v>32.6</v>
      </c>
      <c r="AM8" s="4">
        <v>42.2</v>
      </c>
      <c r="AN8" s="6">
        <v>1</v>
      </c>
      <c r="AO8" s="4">
        <v>30.760000000000005</v>
      </c>
      <c r="AP8" s="4">
        <v>48.160000000000004</v>
      </c>
      <c r="AQ8" s="6">
        <v>0</v>
      </c>
      <c r="AR8" s="4">
        <v>30.565000000000001</v>
      </c>
      <c r="AS8" s="4">
        <v>48.465000000000003</v>
      </c>
      <c r="AT8" s="6">
        <v>0</v>
      </c>
      <c r="AX8" s="6">
        <f>IF(AND(AU8&gt;=$L8,AV8&gt;=$M8,AW8&gt;=$N8),1,0)</f>
        <v>0</v>
      </c>
      <c r="BA8" s="6">
        <f>IF(AND(AY8&gt;=$O8,AZ8&gt;=$P8),1,0)</f>
        <v>0</v>
      </c>
      <c r="BD8" s="6">
        <f>IF(AND(BB8&gt;=$O8,BC8&gt;=$P8),1,0)</f>
        <v>0</v>
      </c>
      <c r="BH8" s="6">
        <f>IF(AND(BE8&gt;=$L8,BF8&gt;=$M8,BG8&gt;=$N8),1,0)</f>
        <v>0</v>
      </c>
      <c r="BK8" s="6">
        <f>IF(AND(BI8&gt;=$O8,BJ8&gt;=$P8),1,0)</f>
        <v>0</v>
      </c>
      <c r="BN8" s="6">
        <f>IF(AND(BL8&gt;=$O8,BM8&gt;=$P8),1,0)</f>
        <v>0</v>
      </c>
    </row>
    <row r="9" spans="1:66" x14ac:dyDescent="0.3">
      <c r="A9" t="s">
        <v>86</v>
      </c>
      <c r="B9" t="s">
        <v>87</v>
      </c>
      <c r="C9" s="1">
        <v>2003</v>
      </c>
      <c r="D9" s="1">
        <f t="shared" si="0"/>
        <v>16</v>
      </c>
      <c r="E9" t="s">
        <v>69</v>
      </c>
      <c r="F9" s="1" t="s">
        <v>71</v>
      </c>
      <c r="G9" t="str">
        <f t="shared" si="1"/>
        <v>LauhöferSaskia2003</v>
      </c>
      <c r="H9" s="6">
        <f t="shared" si="2"/>
        <v>0</v>
      </c>
      <c r="I9" s="6">
        <f t="shared" si="3"/>
        <v>3</v>
      </c>
      <c r="J9" s="1" t="str">
        <f t="shared" si="4"/>
        <v>Nein</v>
      </c>
      <c r="K9" s="4">
        <f>MAX(S9,AC9,AM9,AW9,BG9)+LARGE((S9,AC9,AM9,AW9,BG9),2)+MAX(V9,Y9,AF9,AI9,AP9,AS9,AZ9,BC9,BJ9,BM9)+LARGE((V9,Y9,AF9,AI9,AP9,AS9,AZ9,BC9,BJ9,BM9),2)</f>
        <v>184.69500000000002</v>
      </c>
      <c r="L9" s="2">
        <f>VLOOKUP(C9,Quali_W[#All],4,0)</f>
        <v>0</v>
      </c>
      <c r="M9" s="4">
        <f>VLOOKUP(C9,Quali_W[#All],5,0)</f>
        <v>32.6</v>
      </c>
      <c r="N9" s="4">
        <f>VLOOKUP(C9,Quali_W[#All],6,0)</f>
        <v>42.1</v>
      </c>
      <c r="O9" s="4">
        <f>VLOOKUP(C9,Quali_W[#All],7,0)</f>
        <v>30.5</v>
      </c>
      <c r="P9" s="4">
        <f>VLOOKUP(C9,Quali_W[#All],8,0)</f>
        <v>49.2</v>
      </c>
      <c r="Q9" s="2">
        <v>0</v>
      </c>
      <c r="R9" s="4">
        <v>32.024999999999999</v>
      </c>
      <c r="S9" s="4">
        <v>41.025000000000006</v>
      </c>
      <c r="T9" s="6">
        <v>0</v>
      </c>
      <c r="U9" s="4">
        <v>29.61</v>
      </c>
      <c r="V9" s="4">
        <v>47.71</v>
      </c>
      <c r="W9" s="6">
        <v>0</v>
      </c>
      <c r="X9" s="4">
        <v>31.03</v>
      </c>
      <c r="Y9" s="4">
        <v>49.430000000000007</v>
      </c>
      <c r="Z9" s="6">
        <v>1</v>
      </c>
      <c r="AA9" s="2">
        <v>0</v>
      </c>
      <c r="AB9" s="4">
        <v>32.46</v>
      </c>
      <c r="AC9" s="4">
        <v>41.96</v>
      </c>
      <c r="AD9" s="6">
        <v>0</v>
      </c>
      <c r="AE9" s="4">
        <v>31.54</v>
      </c>
      <c r="AF9" s="4">
        <v>50.34</v>
      </c>
      <c r="AG9" s="6">
        <v>1</v>
      </c>
      <c r="AH9" s="4">
        <v>31.680000000000003</v>
      </c>
      <c r="AI9" s="4">
        <v>50.28</v>
      </c>
      <c r="AJ9" s="6">
        <v>1</v>
      </c>
      <c r="AK9" s="2">
        <v>0</v>
      </c>
      <c r="AL9" s="4">
        <v>32.515000000000001</v>
      </c>
      <c r="AM9" s="4">
        <v>42.115000000000002</v>
      </c>
      <c r="AN9" s="6">
        <v>0</v>
      </c>
      <c r="AO9" s="4">
        <v>29.795000000000002</v>
      </c>
      <c r="AP9" s="4">
        <v>47.195</v>
      </c>
      <c r="AQ9" s="6">
        <v>0</v>
      </c>
      <c r="AR9" s="4">
        <v>30.520000000000003</v>
      </c>
      <c r="AS9" s="4">
        <v>49.120000000000005</v>
      </c>
      <c r="AT9" s="6">
        <v>0</v>
      </c>
    </row>
    <row r="10" spans="1:66" x14ac:dyDescent="0.3">
      <c r="A10" t="s">
        <v>84</v>
      </c>
      <c r="B10" t="s">
        <v>85</v>
      </c>
      <c r="C10" s="1">
        <v>2004</v>
      </c>
      <c r="D10" s="1">
        <f t="shared" si="0"/>
        <v>15</v>
      </c>
      <c r="E10" t="s">
        <v>157</v>
      </c>
      <c r="F10" s="1" t="s">
        <v>71</v>
      </c>
      <c r="G10" t="str">
        <f t="shared" si="1"/>
        <v>LangnerSabrina2004</v>
      </c>
      <c r="H10" s="6">
        <f t="shared" si="2"/>
        <v>0</v>
      </c>
      <c r="I10" s="6">
        <f t="shared" si="3"/>
        <v>0</v>
      </c>
      <c r="J10" s="1" t="str">
        <f t="shared" si="4"/>
        <v>Nein</v>
      </c>
      <c r="K10" s="4">
        <f>MAX(S10,AC10,AM10,AW10,BG10)+LARGE((S10,AC10,AM10,AW10,BG10),2)+MAX(V10,Y10,AF10,AI10,AP10,AS10,AZ10,BC10,BJ10,BM10)+LARGE((V10,Y10,AF10,AI10,AP10,AS10,AZ10,BC10,BJ10,BM10),2)</f>
        <v>179.33500000000001</v>
      </c>
      <c r="L10" s="2">
        <f>VLOOKUP(C10,Quali_W[#All],4,0)</f>
        <v>0</v>
      </c>
      <c r="M10" s="4">
        <f>VLOOKUP(C10,Quali_W[#All],5,0)</f>
        <v>32.200000000000003</v>
      </c>
      <c r="N10" s="4">
        <f>VLOOKUP(C10,Quali_W[#All],6,0)</f>
        <v>41.7</v>
      </c>
      <c r="O10" s="4">
        <f>VLOOKUP(C10,Quali_W[#All],7,0)</f>
        <v>30.4</v>
      </c>
      <c r="P10" s="4">
        <f>VLOOKUP(C10,Quali_W[#All],8,0)</f>
        <v>48.6</v>
      </c>
      <c r="Q10" s="2">
        <v>0</v>
      </c>
      <c r="R10" s="4">
        <v>30.605000000000004</v>
      </c>
      <c r="S10" s="4">
        <v>40.105000000000004</v>
      </c>
      <c r="T10" s="6">
        <v>0</v>
      </c>
      <c r="U10" s="4">
        <v>28.575000000000003</v>
      </c>
      <c r="V10" s="4">
        <v>46.575000000000003</v>
      </c>
      <c r="W10" s="6">
        <v>0</v>
      </c>
      <c r="X10" s="4">
        <v>0</v>
      </c>
      <c r="Y10" s="4">
        <v>0</v>
      </c>
      <c r="Z10" s="6">
        <v>0</v>
      </c>
      <c r="AA10" s="2">
        <v>0</v>
      </c>
      <c r="AB10" s="4">
        <v>31.445</v>
      </c>
      <c r="AC10" s="4">
        <v>41.144999999999996</v>
      </c>
      <c r="AD10" s="6">
        <v>0</v>
      </c>
      <c r="AE10" s="4">
        <v>29.400000000000002</v>
      </c>
      <c r="AF10" s="4">
        <v>47.8</v>
      </c>
      <c r="AG10" s="6">
        <v>0</v>
      </c>
      <c r="AH10" s="4">
        <v>29.965000000000003</v>
      </c>
      <c r="AI10" s="4">
        <v>48.365000000000002</v>
      </c>
      <c r="AJ10" s="6">
        <v>0</v>
      </c>
      <c r="AK10" s="2">
        <v>0</v>
      </c>
      <c r="AL10" s="4">
        <v>31.82</v>
      </c>
      <c r="AM10" s="4">
        <v>41.42</v>
      </c>
      <c r="AN10" s="6">
        <v>0</v>
      </c>
      <c r="AO10" s="4">
        <v>29.515000000000001</v>
      </c>
      <c r="AP10" s="4">
        <v>47.715000000000003</v>
      </c>
      <c r="AQ10" s="6">
        <v>0</v>
      </c>
      <c r="AR10" s="4">
        <v>30.005000000000003</v>
      </c>
      <c r="AS10" s="4">
        <v>48.405000000000001</v>
      </c>
      <c r="AT10" s="6">
        <v>0</v>
      </c>
    </row>
    <row r="11" spans="1:66" x14ac:dyDescent="0.3">
      <c r="A11" t="s">
        <v>74</v>
      </c>
      <c r="B11" t="s">
        <v>75</v>
      </c>
      <c r="C11" s="1">
        <v>2003</v>
      </c>
      <c r="D11" s="1">
        <f t="shared" si="0"/>
        <v>16</v>
      </c>
      <c r="E11" t="s">
        <v>155</v>
      </c>
      <c r="F11" s="1" t="s">
        <v>71</v>
      </c>
      <c r="G11" t="str">
        <f t="shared" si="1"/>
        <v>ZimmerhackelJana2003</v>
      </c>
      <c r="H11" s="6">
        <f t="shared" si="2"/>
        <v>0</v>
      </c>
      <c r="I11" s="6">
        <f t="shared" si="3"/>
        <v>0</v>
      </c>
      <c r="J11" s="1" t="str">
        <f t="shared" si="4"/>
        <v>Nein</v>
      </c>
      <c r="K11" s="4">
        <f>MAX(S11,AC11,AM11,AW11,BG11)+LARGE((S11,AC11,AM11,AW11,BG11),2)+MAX(V11,Y11,AF11,AI11,AP11,AS11,AZ11,BC11,BJ11,BM11)+LARGE((V11,Y11,AF11,AI11,AP11,AS11,AZ11,BC11,BJ11,BM11),2)</f>
        <v>139.97</v>
      </c>
      <c r="L11" s="2">
        <f>VLOOKUP(C11,Quali_W[#All],4,0)</f>
        <v>0</v>
      </c>
      <c r="M11" s="4">
        <f>VLOOKUP(C11,Quali_W[#All],5,0)</f>
        <v>32.6</v>
      </c>
      <c r="N11" s="4">
        <f>VLOOKUP(C11,Quali_W[#All],6,0)</f>
        <v>42.1</v>
      </c>
      <c r="O11" s="4">
        <f>VLOOKUP(C11,Quali_W[#All],7,0)</f>
        <v>30.5</v>
      </c>
      <c r="P11" s="4">
        <f>VLOOKUP(C11,Quali_W[#All],8,0)</f>
        <v>49.2</v>
      </c>
      <c r="Q11" s="2">
        <v>0</v>
      </c>
      <c r="R11" s="4">
        <v>32.54</v>
      </c>
      <c r="S11" s="4">
        <v>42.04</v>
      </c>
      <c r="T11" s="6">
        <v>0</v>
      </c>
      <c r="U11" s="4">
        <v>30.965000000000003</v>
      </c>
      <c r="V11" s="4">
        <v>48.865000000000009</v>
      </c>
      <c r="W11" s="6">
        <v>0</v>
      </c>
      <c r="X11" s="4">
        <v>31.165000000000003</v>
      </c>
      <c r="Y11" s="4">
        <v>49.064999999999998</v>
      </c>
      <c r="Z11" s="6">
        <v>0</v>
      </c>
      <c r="AA11" s="2">
        <v>0</v>
      </c>
      <c r="AB11" s="4">
        <v>0</v>
      </c>
      <c r="AC11" s="4">
        <v>0</v>
      </c>
      <c r="AD11" s="6">
        <v>0</v>
      </c>
      <c r="AE11" s="4">
        <v>0</v>
      </c>
      <c r="AF11" s="4">
        <v>0</v>
      </c>
      <c r="AG11" s="6">
        <v>0</v>
      </c>
      <c r="AH11" s="4">
        <v>0</v>
      </c>
      <c r="AI11" s="4">
        <v>0</v>
      </c>
      <c r="AJ11" s="6">
        <v>0</v>
      </c>
      <c r="AK11" s="2">
        <v>0</v>
      </c>
      <c r="AL11" s="4">
        <v>0</v>
      </c>
      <c r="AM11" s="4">
        <v>0</v>
      </c>
      <c r="AN11" s="6">
        <v>0</v>
      </c>
      <c r="AO11" s="4">
        <v>0</v>
      </c>
      <c r="AP11" s="4">
        <v>0</v>
      </c>
      <c r="AQ11" s="6">
        <v>0</v>
      </c>
      <c r="AR11" s="4">
        <v>0</v>
      </c>
      <c r="AS11" s="4">
        <v>0</v>
      </c>
      <c r="AT11" s="6">
        <v>0</v>
      </c>
    </row>
  </sheetData>
  <autoFilter ref="A2:BN2" xr:uid="{3D40CF7D-0120-4794-96C5-E714CC51F24B}">
    <sortState xmlns:xlrd2="http://schemas.microsoft.com/office/spreadsheetml/2017/richdata2" ref="A4:BN11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12:AJ1048576 AG12:AG1048576 AD12:AD1048576 AT12:AT1048576 AQ12:AQ1048576 AN12:AN1048576">
    <cfRule type="cellIs" dxfId="29" priority="5" operator="equal">
      <formula>1</formula>
    </cfRule>
  </conditionalFormatting>
  <conditionalFormatting sqref="H3:I1048576">
    <cfRule type="cellIs" dxfId="28" priority="4" operator="greaterThan">
      <formula>0</formula>
    </cfRule>
  </conditionalFormatting>
  <conditionalFormatting sqref="J1:J1048576">
    <cfRule type="containsText" dxfId="27" priority="3" operator="containsText" text="Ja">
      <formula>NOT(ISERROR(SEARCH("Ja",J1)))</formula>
    </cfRule>
  </conditionalFormatting>
  <conditionalFormatting sqref="AD3:AD11 AG3:AG11 AJ3:AJ11">
    <cfRule type="cellIs" dxfId="26" priority="2" operator="equal">
      <formula>1</formula>
    </cfRule>
  </conditionalFormatting>
  <conditionalFormatting sqref="AN3:AN11 AQ3:AQ11 AT3:AT11">
    <cfRule type="cellIs" dxfId="25" priority="1" operator="equal">
      <formula>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844A-B3B1-4952-90E1-F54D17311A29}">
  <dimension ref="A1:BN9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98</v>
      </c>
      <c r="B3" t="s">
        <v>99</v>
      </c>
      <c r="C3" s="1">
        <v>2001</v>
      </c>
      <c r="D3" s="1">
        <f t="shared" ref="D3:D9" si="0">2019-C3</f>
        <v>18</v>
      </c>
      <c r="E3" t="s">
        <v>67</v>
      </c>
      <c r="F3" s="1" t="s">
        <v>71</v>
      </c>
      <c r="G3" t="str">
        <f t="shared" ref="G3:G9" si="1">A3&amp;B3&amp;C3</f>
        <v>BaumannIsabel2001</v>
      </c>
      <c r="H3" s="6">
        <f t="shared" ref="H3:H9" si="2">T3+AD3+AN3+AX3+BH3</f>
        <v>2</v>
      </c>
      <c r="I3" s="6">
        <f t="shared" ref="I3:I9" si="3">W3+Z3+AG3+AJ3+AQ3+AT3+BA3+BD3+BK3+BN3</f>
        <v>4</v>
      </c>
      <c r="J3" s="1" t="str">
        <f t="shared" ref="J3:J9" si="4">IF(AND(H3&gt;0,I3&gt;0),"Ja","Nein")</f>
        <v>Ja</v>
      </c>
      <c r="K3" s="4">
        <f>MAX(S3,AC3,AM3,AW3,BG3)+LARGE((S3,AC3,AM3,AW3,BG3),2)+MAX(V3,Y3,AF3,AI3,AP3,AS3,AZ3,BC3,BJ3,BM3)+LARGE((V3,Y3,AF3,AI3,AP3,AS3,AZ3,BC3,BJ3,BM3),2)</f>
        <v>199.02500000000001</v>
      </c>
      <c r="L3" s="2">
        <f>VLOOKUP(C3,Quali_W[#All],4,0)</f>
        <v>1.5</v>
      </c>
      <c r="M3" s="4">
        <f>VLOOKUP(C3,Quali_W[#All],5,0)</f>
        <v>33</v>
      </c>
      <c r="N3" s="4">
        <f>VLOOKUP(C3,Quali_W[#All],6,0)</f>
        <v>44</v>
      </c>
      <c r="O3" s="4">
        <f>VLOOKUP(C3,Quali_W[#All],7,0)</f>
        <v>30.9</v>
      </c>
      <c r="P3" s="4">
        <f>VLOOKUP(C3,Quali_W[#All],8,0)</f>
        <v>50.6</v>
      </c>
      <c r="Q3" s="2">
        <v>0</v>
      </c>
      <c r="R3" s="4">
        <v>0</v>
      </c>
      <c r="S3" s="4">
        <v>0</v>
      </c>
      <c r="T3" s="6">
        <v>0</v>
      </c>
      <c r="U3" s="4">
        <v>0</v>
      </c>
      <c r="V3" s="4">
        <v>0</v>
      </c>
      <c r="W3" s="6">
        <v>0</v>
      </c>
      <c r="X3" s="4">
        <v>0</v>
      </c>
      <c r="Y3" s="4">
        <v>0</v>
      </c>
      <c r="Z3" s="6">
        <v>0</v>
      </c>
      <c r="AA3" s="2">
        <v>2.2000000000000002</v>
      </c>
      <c r="AB3" s="4">
        <v>34.650000000000006</v>
      </c>
      <c r="AC3" s="4">
        <v>46.25</v>
      </c>
      <c r="AD3" s="6">
        <v>1</v>
      </c>
      <c r="AE3" s="4">
        <v>33.67</v>
      </c>
      <c r="AF3" s="4">
        <v>52.87</v>
      </c>
      <c r="AG3" s="6">
        <v>1</v>
      </c>
      <c r="AH3" s="4">
        <v>32.450000000000003</v>
      </c>
      <c r="AI3" s="4">
        <v>52.95</v>
      </c>
      <c r="AJ3" s="6">
        <v>1</v>
      </c>
      <c r="AK3" s="2">
        <v>2.2000000000000002</v>
      </c>
      <c r="AL3" s="4">
        <v>35.255000000000003</v>
      </c>
      <c r="AM3" s="4">
        <v>46.954999999999998</v>
      </c>
      <c r="AN3" s="6">
        <v>1</v>
      </c>
      <c r="AO3" s="4">
        <v>31.870000000000005</v>
      </c>
      <c r="AP3" s="4">
        <v>52.27</v>
      </c>
      <c r="AQ3" s="6">
        <v>1</v>
      </c>
      <c r="AR3" s="4">
        <v>32.39</v>
      </c>
      <c r="AS3" s="4">
        <v>52.79</v>
      </c>
      <c r="AT3" s="6">
        <v>1</v>
      </c>
    </row>
    <row r="4" spans="1:66" x14ac:dyDescent="0.3">
      <c r="A4" t="s">
        <v>90</v>
      </c>
      <c r="B4" t="s">
        <v>91</v>
      </c>
      <c r="C4" s="1">
        <v>2000</v>
      </c>
      <c r="D4" s="1">
        <f t="shared" si="0"/>
        <v>19</v>
      </c>
      <c r="E4" t="s">
        <v>157</v>
      </c>
      <c r="F4" s="1" t="s">
        <v>71</v>
      </c>
      <c r="G4" t="str">
        <f t="shared" si="1"/>
        <v>AmedickCarlotta2000</v>
      </c>
      <c r="H4" s="6">
        <f t="shared" si="2"/>
        <v>1</v>
      </c>
      <c r="I4" s="6">
        <f t="shared" si="3"/>
        <v>2</v>
      </c>
      <c r="J4" s="1" t="str">
        <f t="shared" si="4"/>
        <v>Ja</v>
      </c>
      <c r="K4" s="4">
        <f>MAX(S4,AC4,AM4,AW4,BG4)+LARGE((S4,AC4,AM4,AW4,BG4),2)+MAX(V4,Y4,AF4,AI4,AP4,AS4,AZ4,BC4,BJ4,BM4)+LARGE((V4,Y4,AF4,AI4,AP4,AS4,AZ4,BC4,BJ4,BM4),2)</f>
        <v>194.45000000000002</v>
      </c>
      <c r="L4" s="2">
        <f>VLOOKUP(C4,Quali_W[#All],4,0)</f>
        <v>1.8</v>
      </c>
      <c r="M4" s="4">
        <f>VLOOKUP(C4,Quali_W[#All],5,0)</f>
        <v>33.4</v>
      </c>
      <c r="N4" s="4">
        <f>VLOOKUP(C4,Quali_W[#All],6,0)</f>
        <v>44.7</v>
      </c>
      <c r="O4" s="4">
        <f>VLOOKUP(C4,Quali_W[#All],7,0)</f>
        <v>31</v>
      </c>
      <c r="P4" s="4">
        <f>VLOOKUP(C4,Quali_W[#All],8,0)</f>
        <v>51.1</v>
      </c>
      <c r="Q4" s="2">
        <v>0</v>
      </c>
      <c r="R4" s="4">
        <v>0</v>
      </c>
      <c r="S4" s="4">
        <v>0</v>
      </c>
      <c r="T4" s="6">
        <v>0</v>
      </c>
      <c r="U4" s="4">
        <v>0</v>
      </c>
      <c r="V4" s="4">
        <v>0</v>
      </c>
      <c r="W4" s="6">
        <v>0</v>
      </c>
      <c r="X4" s="4">
        <v>0</v>
      </c>
      <c r="Y4" s="4">
        <v>0</v>
      </c>
      <c r="Z4" s="6">
        <v>0</v>
      </c>
      <c r="AA4" s="2">
        <v>2.1</v>
      </c>
      <c r="AB4" s="4">
        <v>33.24</v>
      </c>
      <c r="AC4" s="4">
        <v>44.84</v>
      </c>
      <c r="AD4" s="6">
        <v>0</v>
      </c>
      <c r="AE4" s="4">
        <v>31.825000000000003</v>
      </c>
      <c r="AF4" s="4">
        <v>51.924999999999997</v>
      </c>
      <c r="AG4" s="6">
        <v>1</v>
      </c>
      <c r="AH4" s="4">
        <v>31.885000000000002</v>
      </c>
      <c r="AI4" s="4">
        <v>51.784999999999997</v>
      </c>
      <c r="AJ4" s="6">
        <v>1</v>
      </c>
      <c r="AK4" s="2">
        <v>2.1</v>
      </c>
      <c r="AL4" s="4">
        <v>34</v>
      </c>
      <c r="AM4" s="4">
        <v>45.9</v>
      </c>
      <c r="AN4" s="6">
        <v>1</v>
      </c>
      <c r="AO4" s="4">
        <v>29.1</v>
      </c>
      <c r="AP4" s="4">
        <v>49.2</v>
      </c>
      <c r="AQ4" s="6">
        <v>0</v>
      </c>
      <c r="AR4" s="4">
        <v>30.675000000000004</v>
      </c>
      <c r="AS4" s="4">
        <v>50.875</v>
      </c>
      <c r="AT4" s="6">
        <v>0</v>
      </c>
      <c r="AX4" s="6">
        <f>IF(AND(AU4&gt;=$L4,AV4&gt;=$M4,AW4&gt;=$N4),1,0)</f>
        <v>0</v>
      </c>
      <c r="BA4" s="6">
        <f>IF(AND(AY4&gt;=$O4,AZ4&gt;=$P4),1,0)</f>
        <v>0</v>
      </c>
      <c r="BD4" s="6">
        <f>IF(AND(BB4&gt;=$O4,BC4&gt;=$P4),1,0)</f>
        <v>0</v>
      </c>
      <c r="BH4" s="6">
        <f>IF(AND(BE4&gt;=$L4,BF4&gt;=$M4,BG4&gt;=$N4),1,0)</f>
        <v>0</v>
      </c>
      <c r="BK4" s="6">
        <f>IF(AND(BI4&gt;=$O4,BJ4&gt;=$P4),1,0)</f>
        <v>0</v>
      </c>
      <c r="BN4" s="6">
        <f>IF(AND(BL4&gt;=$O4,BM4&gt;=$P4),1,0)</f>
        <v>0</v>
      </c>
    </row>
    <row r="5" spans="1:66" x14ac:dyDescent="0.3">
      <c r="A5" t="s">
        <v>94</v>
      </c>
      <c r="B5" t="s">
        <v>95</v>
      </c>
      <c r="C5" s="1">
        <v>2002</v>
      </c>
      <c r="D5" s="1">
        <f t="shared" si="0"/>
        <v>17</v>
      </c>
      <c r="E5" t="s">
        <v>44</v>
      </c>
      <c r="F5" s="1" t="s">
        <v>71</v>
      </c>
      <c r="G5" t="str">
        <f t="shared" si="1"/>
        <v>SchuldtChristine2002</v>
      </c>
      <c r="H5" s="6">
        <f t="shared" si="2"/>
        <v>3</v>
      </c>
      <c r="I5" s="6">
        <f t="shared" si="3"/>
        <v>6</v>
      </c>
      <c r="J5" s="1" t="str">
        <f t="shared" si="4"/>
        <v>Ja</v>
      </c>
      <c r="K5" s="4">
        <f>MAX(S5,AC5,AM5,AW5,BG5)+LARGE((S5,AC5,AM5,AW5,BG5),2)+MAX(V5,Y5,AF5,AI5,AP5,AS5,AZ5,BC5,BJ5,BM5)+LARGE((V5,Y5,AF5,AI5,AP5,AS5,AZ5,BC5,BJ5,BM5),2)</f>
        <v>191.815</v>
      </c>
      <c r="L5" s="2">
        <f>VLOOKUP(C5,Quali_W[#All],4,0)</f>
        <v>1.2</v>
      </c>
      <c r="M5" s="4">
        <f>VLOOKUP(C5,Quali_W[#All],5,0)</f>
        <v>32.6</v>
      </c>
      <c r="N5" s="4">
        <f>VLOOKUP(C5,Quali_W[#All],6,0)</f>
        <v>43.3</v>
      </c>
      <c r="O5" s="4">
        <f>VLOOKUP(C5,Quali_W[#All],7,0)</f>
        <v>30.8</v>
      </c>
      <c r="P5" s="4">
        <f>VLOOKUP(C5,Quali_W[#All],8,0)</f>
        <v>49.8</v>
      </c>
      <c r="Q5" s="2">
        <v>2.2999999999999998</v>
      </c>
      <c r="R5" s="4">
        <v>33.44</v>
      </c>
      <c r="S5" s="4">
        <v>45.040000000000006</v>
      </c>
      <c r="T5" s="6">
        <v>1</v>
      </c>
      <c r="U5" s="4">
        <v>33.17</v>
      </c>
      <c r="V5" s="4">
        <v>50.77</v>
      </c>
      <c r="W5" s="6">
        <v>1</v>
      </c>
      <c r="X5" s="4">
        <v>33.33</v>
      </c>
      <c r="Y5" s="4">
        <v>50.63000000000001</v>
      </c>
      <c r="Z5" s="6">
        <v>1</v>
      </c>
      <c r="AA5" s="2">
        <v>2.2999999999999998</v>
      </c>
      <c r="AB5" s="4">
        <v>33.375</v>
      </c>
      <c r="AC5" s="4">
        <v>45.375</v>
      </c>
      <c r="AD5" s="6">
        <v>1</v>
      </c>
      <c r="AE5" s="4">
        <v>32.770000000000003</v>
      </c>
      <c r="AF5" s="4">
        <v>50.37</v>
      </c>
      <c r="AG5" s="6">
        <v>1</v>
      </c>
      <c r="AH5" s="4">
        <v>32.765000000000001</v>
      </c>
      <c r="AI5" s="4">
        <v>50.365000000000002</v>
      </c>
      <c r="AJ5" s="6">
        <v>1</v>
      </c>
      <c r="AK5" s="2">
        <v>2.2999999999999998</v>
      </c>
      <c r="AL5" s="4">
        <v>32.72</v>
      </c>
      <c r="AM5" s="4">
        <v>44.32</v>
      </c>
      <c r="AN5" s="6">
        <v>1</v>
      </c>
      <c r="AO5" s="4">
        <v>32.86</v>
      </c>
      <c r="AP5" s="4">
        <v>50.56</v>
      </c>
      <c r="AQ5" s="6">
        <v>1</v>
      </c>
      <c r="AR5" s="4">
        <v>33.005000000000003</v>
      </c>
      <c r="AS5" s="4">
        <v>50.505000000000003</v>
      </c>
      <c r="AT5" s="6">
        <v>1</v>
      </c>
    </row>
    <row r="6" spans="1:66" x14ac:dyDescent="0.3">
      <c r="A6" t="s">
        <v>92</v>
      </c>
      <c r="B6" t="s">
        <v>93</v>
      </c>
      <c r="C6" s="1">
        <v>2000</v>
      </c>
      <c r="D6" s="1">
        <f t="shared" si="0"/>
        <v>19</v>
      </c>
      <c r="E6" t="s">
        <v>158</v>
      </c>
      <c r="F6" s="1" t="s">
        <v>71</v>
      </c>
      <c r="G6" t="str">
        <f t="shared" si="1"/>
        <v>BuchholzCharmaine2000</v>
      </c>
      <c r="H6" s="6">
        <f t="shared" si="2"/>
        <v>2</v>
      </c>
      <c r="I6" s="6">
        <f t="shared" si="3"/>
        <v>1</v>
      </c>
      <c r="J6" s="1" t="str">
        <f t="shared" si="4"/>
        <v>Ja</v>
      </c>
      <c r="K6" s="4">
        <f>MAX(S6,AC6,AM6,AW6,BG6)+LARGE((S6,AC6,AM6,AW6,BG6),2)+MAX(V6,Y6,AF6,AI6,AP6,AS6,AZ6,BC6,BJ6,BM6)+LARGE((V6,Y6,AF6,AI6,AP6,AS6,AZ6,BC6,BJ6,BM6),2)</f>
        <v>168.47500000000002</v>
      </c>
      <c r="L6" s="2">
        <f>VLOOKUP(C6,Quali_W[#All],4,0)</f>
        <v>1.8</v>
      </c>
      <c r="M6" s="4">
        <f>VLOOKUP(C6,Quali_W[#All],5,0)</f>
        <v>33.4</v>
      </c>
      <c r="N6" s="4">
        <f>VLOOKUP(C6,Quali_W[#All],6,0)</f>
        <v>44.7</v>
      </c>
      <c r="O6" s="4">
        <f>VLOOKUP(C6,Quali_W[#All],7,0)</f>
        <v>31</v>
      </c>
      <c r="P6" s="4">
        <f>VLOOKUP(C6,Quali_W[#All],8,0)</f>
        <v>51.1</v>
      </c>
      <c r="Q6" s="2">
        <v>2.4</v>
      </c>
      <c r="R6" s="4">
        <v>33.56</v>
      </c>
      <c r="S6" s="4">
        <v>45.86</v>
      </c>
      <c r="T6" s="6">
        <v>1</v>
      </c>
      <c r="U6" s="4">
        <v>31.745000000000001</v>
      </c>
      <c r="V6" s="4">
        <v>51.145000000000003</v>
      </c>
      <c r="W6" s="6">
        <v>1</v>
      </c>
      <c r="X6" s="4">
        <v>15.89</v>
      </c>
      <c r="Y6" s="4">
        <v>25.59</v>
      </c>
      <c r="Z6" s="6">
        <v>0</v>
      </c>
      <c r="AA6" s="2">
        <v>2.2999999999999998</v>
      </c>
      <c r="AB6" s="4">
        <v>34.08</v>
      </c>
      <c r="AC6" s="4">
        <v>45.88</v>
      </c>
      <c r="AD6" s="6">
        <v>1</v>
      </c>
      <c r="AE6" s="4">
        <v>0.42</v>
      </c>
      <c r="AF6" s="4">
        <v>0.42</v>
      </c>
      <c r="AG6" s="6">
        <v>0</v>
      </c>
      <c r="AH6" s="4">
        <v>0</v>
      </c>
      <c r="AI6" s="4">
        <v>0</v>
      </c>
      <c r="AJ6" s="6">
        <v>0</v>
      </c>
      <c r="AK6" s="2">
        <v>0</v>
      </c>
      <c r="AL6" s="4">
        <v>0</v>
      </c>
      <c r="AM6" s="4">
        <v>0</v>
      </c>
      <c r="AN6" s="6">
        <v>0</v>
      </c>
      <c r="AO6" s="4">
        <v>0</v>
      </c>
      <c r="AP6" s="4">
        <v>0</v>
      </c>
      <c r="AQ6" s="6">
        <v>0</v>
      </c>
      <c r="AR6" s="4">
        <v>0</v>
      </c>
      <c r="AS6" s="4">
        <v>0</v>
      </c>
      <c r="AT6" s="6">
        <v>0</v>
      </c>
    </row>
    <row r="7" spans="1:66" x14ac:dyDescent="0.3">
      <c r="A7" t="s">
        <v>102</v>
      </c>
      <c r="B7" t="s">
        <v>103</v>
      </c>
      <c r="C7" s="1">
        <v>2001</v>
      </c>
      <c r="D7" s="1">
        <f t="shared" si="0"/>
        <v>18</v>
      </c>
      <c r="E7" t="s">
        <v>155</v>
      </c>
      <c r="F7" s="1" t="s">
        <v>71</v>
      </c>
      <c r="G7" t="str">
        <f t="shared" si="1"/>
        <v>StaiberSelina2001</v>
      </c>
      <c r="H7" s="6">
        <f t="shared" si="2"/>
        <v>1</v>
      </c>
      <c r="I7" s="6">
        <f t="shared" si="3"/>
        <v>0</v>
      </c>
      <c r="J7" s="1" t="str">
        <f t="shared" si="4"/>
        <v>Nein</v>
      </c>
      <c r="K7" s="4">
        <f>MAX(S7,AC7,AM7,AW7,BG7)+LARGE((S7,AC7,AM7,AW7,BG7),2)+MAX(V7,Y7,AF7,AI7,AP7,AS7,AZ7,BC7,BJ7,BM7)+LARGE((V7,Y7,AF7,AI7,AP7,AS7,AZ7,BC7,BJ7,BM7),2)</f>
        <v>189.22000000000003</v>
      </c>
      <c r="L7" s="2">
        <f>VLOOKUP(C7,Quali_W[#All],4,0)</f>
        <v>1.5</v>
      </c>
      <c r="M7" s="4">
        <f>VLOOKUP(C7,Quali_W[#All],5,0)</f>
        <v>33</v>
      </c>
      <c r="N7" s="4">
        <f>VLOOKUP(C7,Quali_W[#All],6,0)</f>
        <v>44</v>
      </c>
      <c r="O7" s="4">
        <f>VLOOKUP(C7,Quali_W[#All],7,0)</f>
        <v>30.9</v>
      </c>
      <c r="P7" s="4">
        <f>VLOOKUP(C7,Quali_W[#All],8,0)</f>
        <v>50.6</v>
      </c>
      <c r="Q7" s="2">
        <v>1.7</v>
      </c>
      <c r="R7" s="4">
        <v>31.750000000000004</v>
      </c>
      <c r="S7" s="4">
        <v>42.550000000000004</v>
      </c>
      <c r="T7" s="6">
        <v>0</v>
      </c>
      <c r="U7" s="4">
        <v>31.35</v>
      </c>
      <c r="V7" s="4">
        <v>50.15</v>
      </c>
      <c r="W7" s="6">
        <v>0</v>
      </c>
      <c r="X7" s="4">
        <v>30.17</v>
      </c>
      <c r="Y7" s="4">
        <v>48.570000000000007</v>
      </c>
      <c r="Z7" s="6">
        <v>0</v>
      </c>
      <c r="AA7" s="2">
        <v>1.7</v>
      </c>
      <c r="AB7" s="4">
        <v>33.565000000000005</v>
      </c>
      <c r="AC7" s="4">
        <v>44.765000000000001</v>
      </c>
      <c r="AD7" s="6">
        <v>1</v>
      </c>
      <c r="AE7" s="4">
        <v>12.867999999999999</v>
      </c>
      <c r="AF7" s="4">
        <v>19.367999999999999</v>
      </c>
      <c r="AG7" s="6">
        <v>0</v>
      </c>
      <c r="AH7" s="4">
        <v>30.484999999999999</v>
      </c>
      <c r="AI7" s="4">
        <v>48.885000000000005</v>
      </c>
      <c r="AJ7" s="6">
        <v>0</v>
      </c>
      <c r="AK7" s="2">
        <v>1.7</v>
      </c>
      <c r="AL7" s="4">
        <v>32.950000000000003</v>
      </c>
      <c r="AM7" s="4">
        <v>44.45</v>
      </c>
      <c r="AN7" s="6">
        <v>0</v>
      </c>
      <c r="AO7" s="4">
        <v>31.47</v>
      </c>
      <c r="AP7" s="4">
        <v>49.57</v>
      </c>
      <c r="AQ7" s="6">
        <v>0</v>
      </c>
      <c r="AR7" s="4">
        <v>31.455000000000002</v>
      </c>
      <c r="AS7" s="4">
        <v>49.855000000000004</v>
      </c>
      <c r="AT7" s="6">
        <v>0</v>
      </c>
    </row>
    <row r="8" spans="1:66" x14ac:dyDescent="0.3">
      <c r="A8" t="s">
        <v>100</v>
      </c>
      <c r="B8" t="s">
        <v>101</v>
      </c>
      <c r="C8" s="1">
        <v>2002</v>
      </c>
      <c r="D8" s="1">
        <f t="shared" si="0"/>
        <v>17</v>
      </c>
      <c r="E8" t="s">
        <v>159</v>
      </c>
      <c r="F8" s="1" t="s">
        <v>71</v>
      </c>
      <c r="G8" t="str">
        <f t="shared" si="1"/>
        <v>HenseleitNele2002</v>
      </c>
      <c r="H8" s="6">
        <f t="shared" si="2"/>
        <v>0</v>
      </c>
      <c r="I8" s="6">
        <f t="shared" si="3"/>
        <v>0</v>
      </c>
      <c r="J8" s="1" t="str">
        <f t="shared" si="4"/>
        <v>Nein</v>
      </c>
      <c r="K8" s="4">
        <f>MAX(S8,AC8,AM8,AW8,BG8)+LARGE((S8,AC8,AM8,AW8,BG8),2)+MAX(V8,Y8,AF8,AI8,AP8,AS8,AZ8,BC8,BJ8,BM8)+LARGE((V8,Y8,AF8,AI8,AP8,AS8,AZ8,BC8,BJ8,BM8),2)</f>
        <v>128.22800000000001</v>
      </c>
      <c r="L8" s="2">
        <f>VLOOKUP(C8,Quali_W[#All],4,0)</f>
        <v>1.2</v>
      </c>
      <c r="M8" s="4">
        <f>VLOOKUP(C8,Quali_W[#All],5,0)</f>
        <v>32.6</v>
      </c>
      <c r="N8" s="4">
        <f>VLOOKUP(C8,Quali_W[#All],6,0)</f>
        <v>43.3</v>
      </c>
      <c r="O8" s="4">
        <f>VLOOKUP(C8,Quali_W[#All],7,0)</f>
        <v>30.8</v>
      </c>
      <c r="P8" s="4">
        <f>VLOOKUP(C8,Quali_W[#All],8,0)</f>
        <v>49.8</v>
      </c>
      <c r="Q8" s="2">
        <v>0.9</v>
      </c>
      <c r="R8" s="4">
        <v>31.715000000000003</v>
      </c>
      <c r="S8" s="4">
        <v>42.215000000000003</v>
      </c>
      <c r="T8" s="6">
        <v>0</v>
      </c>
      <c r="U8" s="4">
        <v>29.29</v>
      </c>
      <c r="V8" s="4">
        <v>46.89</v>
      </c>
      <c r="W8" s="6">
        <v>0</v>
      </c>
      <c r="X8" s="4">
        <v>25.123000000000001</v>
      </c>
      <c r="Y8" s="4">
        <v>39.122999999999998</v>
      </c>
      <c r="Z8" s="6">
        <v>0</v>
      </c>
      <c r="AA8" s="2">
        <v>0</v>
      </c>
      <c r="AB8" s="4">
        <v>0</v>
      </c>
      <c r="AC8" s="4">
        <v>0</v>
      </c>
      <c r="AD8" s="6">
        <v>0</v>
      </c>
      <c r="AE8" s="4">
        <v>0</v>
      </c>
      <c r="AF8" s="4">
        <v>0</v>
      </c>
      <c r="AG8" s="6">
        <v>0</v>
      </c>
      <c r="AH8" s="4">
        <v>0</v>
      </c>
      <c r="AI8" s="4">
        <v>0</v>
      </c>
      <c r="AJ8" s="6">
        <v>0</v>
      </c>
      <c r="AK8" s="2">
        <v>0</v>
      </c>
      <c r="AL8" s="4">
        <v>0</v>
      </c>
      <c r="AM8" s="4">
        <v>0</v>
      </c>
      <c r="AN8" s="6">
        <v>0</v>
      </c>
      <c r="AO8" s="4">
        <v>0</v>
      </c>
      <c r="AP8" s="4">
        <v>0</v>
      </c>
      <c r="AQ8" s="6">
        <v>0</v>
      </c>
      <c r="AR8" s="4">
        <v>0</v>
      </c>
      <c r="AS8" s="4">
        <v>0</v>
      </c>
      <c r="AT8" s="6">
        <v>0</v>
      </c>
    </row>
    <row r="9" spans="1:66" x14ac:dyDescent="0.3">
      <c r="A9" t="s">
        <v>96</v>
      </c>
      <c r="B9" t="s">
        <v>97</v>
      </c>
      <c r="C9" s="1">
        <v>2002</v>
      </c>
      <c r="D9" s="1">
        <f t="shared" si="0"/>
        <v>17</v>
      </c>
      <c r="E9" t="s">
        <v>64</v>
      </c>
      <c r="F9" s="1" t="s">
        <v>71</v>
      </c>
      <c r="G9" t="str">
        <f t="shared" si="1"/>
        <v>StöhrGabriela2002</v>
      </c>
      <c r="H9" s="6">
        <f t="shared" si="2"/>
        <v>0</v>
      </c>
      <c r="I9" s="6">
        <f t="shared" si="3"/>
        <v>0</v>
      </c>
      <c r="J9" s="1" t="str">
        <f t="shared" si="4"/>
        <v>Nein</v>
      </c>
      <c r="K9" s="4">
        <f>MAX(S9,AC9,AM9,AW9,BG9)+LARGE((S9,AC9,AM9,AW9,BG9),2)+MAX(V9,Y9,AF9,AI9,AP9,AS9,AZ9,BC9,BJ9,BM9)+LARGE((V9,Y9,AF9,AI9,AP9,AS9,AZ9,BC9,BJ9,BM9),2)</f>
        <v>0</v>
      </c>
      <c r="L9" s="2">
        <f>VLOOKUP(C9,Quali_W[#All],4,0)</f>
        <v>1.2</v>
      </c>
      <c r="M9" s="4">
        <f>VLOOKUP(C9,Quali_W[#All],5,0)</f>
        <v>32.6</v>
      </c>
      <c r="N9" s="4">
        <f>VLOOKUP(C9,Quali_W[#All],6,0)</f>
        <v>43.3</v>
      </c>
      <c r="O9" s="4">
        <f>VLOOKUP(C9,Quali_W[#All],7,0)</f>
        <v>30.8</v>
      </c>
      <c r="P9" s="4">
        <f>VLOOKUP(C9,Quali_W[#All],8,0)</f>
        <v>49.8</v>
      </c>
      <c r="Q9" s="2">
        <v>0</v>
      </c>
      <c r="R9" s="4">
        <v>0</v>
      </c>
      <c r="S9" s="4">
        <v>0</v>
      </c>
      <c r="T9" s="6">
        <v>0</v>
      </c>
      <c r="U9" s="4">
        <v>0</v>
      </c>
      <c r="V9" s="4">
        <v>0</v>
      </c>
      <c r="W9" s="6">
        <v>0</v>
      </c>
      <c r="X9" s="4">
        <v>0</v>
      </c>
      <c r="Y9" s="4">
        <v>0</v>
      </c>
      <c r="Z9" s="6">
        <v>0</v>
      </c>
      <c r="AA9" s="2">
        <v>0</v>
      </c>
      <c r="AB9" s="4">
        <v>0</v>
      </c>
      <c r="AC9" s="4">
        <v>0</v>
      </c>
      <c r="AD9" s="6">
        <v>0</v>
      </c>
      <c r="AE9" s="4">
        <v>0</v>
      </c>
      <c r="AF9" s="4">
        <v>0</v>
      </c>
      <c r="AG9" s="6">
        <v>0</v>
      </c>
      <c r="AH9" s="4">
        <v>0</v>
      </c>
      <c r="AI9" s="4">
        <v>0</v>
      </c>
      <c r="AJ9" s="6">
        <v>0</v>
      </c>
      <c r="AK9" s="2">
        <v>0</v>
      </c>
      <c r="AL9" s="4">
        <v>0</v>
      </c>
      <c r="AM9" s="4">
        <v>0</v>
      </c>
      <c r="AN9" s="6">
        <v>0</v>
      </c>
      <c r="AO9" s="4">
        <v>0</v>
      </c>
      <c r="AP9" s="4">
        <v>0</v>
      </c>
      <c r="AQ9" s="6">
        <v>0</v>
      </c>
      <c r="AR9" s="4">
        <v>0</v>
      </c>
      <c r="AS9" s="4">
        <v>0</v>
      </c>
      <c r="AT9" s="6">
        <v>0</v>
      </c>
    </row>
  </sheetData>
  <autoFilter ref="A2:BN2" xr:uid="{C916C5A4-C831-4D92-B068-38BE221F47A7}">
    <sortState xmlns:xlrd2="http://schemas.microsoft.com/office/spreadsheetml/2017/richdata2" ref="A4:BN9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10:AJ1048576 AG10:AG1048576 AD10:AD1048576 AT10:AT1048576 AQ10:AQ1048576 AN10:AN1048576">
    <cfRule type="cellIs" dxfId="24" priority="5" operator="equal">
      <formula>1</formula>
    </cfRule>
  </conditionalFormatting>
  <conditionalFormatting sqref="H3:I1048576">
    <cfRule type="cellIs" dxfId="23" priority="4" operator="greaterThan">
      <formula>0</formula>
    </cfRule>
  </conditionalFormatting>
  <conditionalFormatting sqref="J1:J1048576">
    <cfRule type="containsText" dxfId="22" priority="3" operator="containsText" text="Ja">
      <formula>NOT(ISERROR(SEARCH("Ja",J1)))</formula>
    </cfRule>
  </conditionalFormatting>
  <conditionalFormatting sqref="AD3:AD9 AG3:AG9 AJ3:AJ9">
    <cfRule type="cellIs" dxfId="21" priority="2" operator="equal">
      <formula>1</formula>
    </cfRule>
  </conditionalFormatting>
  <conditionalFormatting sqref="AN3:AN9 AQ3:AQ9 AT3:AT9">
    <cfRule type="cellIs" dxfId="20" priority="1" operator="equal">
      <formula>1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D500-0C91-409E-8C42-68AC89DC7D92}">
  <dimension ref="A1:BN6"/>
  <sheetViews>
    <sheetView zoomScale="85" zoomScaleNormal="85" workbookViewId="0">
      <pane xSplit="11" ySplit="2" topLeftCell="AE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16.109375" bestFit="1" customWidth="1"/>
    <col min="6" max="6" width="11.44140625" style="1" hidden="1" customWidth="1"/>
    <col min="7" max="7" width="19.3320312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109</v>
      </c>
      <c r="B3" t="s">
        <v>110</v>
      </c>
      <c r="C3" s="1">
        <v>2007</v>
      </c>
      <c r="D3" s="1">
        <f>2019-C3</f>
        <v>12</v>
      </c>
      <c r="E3" t="s">
        <v>64</v>
      </c>
      <c r="F3" s="1" t="s">
        <v>104</v>
      </c>
      <c r="G3" t="str">
        <f>A3&amp;B3&amp;C3</f>
        <v>WolfrumPhilipp2007</v>
      </c>
      <c r="H3" s="6">
        <f>T3+AD3+AN3+AX3+BH3</f>
        <v>2</v>
      </c>
      <c r="I3" s="6">
        <f>W3+Z3+AG3+AJ3+AQ3+AT3+BA3+BD3+BK3+BN3</f>
        <v>5</v>
      </c>
      <c r="J3" s="1" t="str">
        <f>IF(AND(H3&gt;0,I3&gt;0),"Ja","Nein")</f>
        <v>Ja</v>
      </c>
      <c r="K3" s="4">
        <f>MAX(S3,AC3,AM3,AW3,BG3)+LARGE((S3,AC3,AM3,AW3,BG3),2)+MAX(V3,Y3,AF3,AI3,AP3,AS3,AZ3,BC3,BJ3,BM3)+LARGE((V3,Y3,AF3,AI3,AP3,AS3,AZ3,BC3,BJ3,BM3),2)</f>
        <v>184.435</v>
      </c>
      <c r="L3" s="2">
        <f>VLOOKUP(C3,Quali_M[#All],4,0)</f>
        <v>0</v>
      </c>
      <c r="M3" s="4">
        <f>VLOOKUP(C3,Quali_M[#All],5,0)</f>
        <v>31.8</v>
      </c>
      <c r="N3" s="4">
        <f>VLOOKUP(C3,Quali_M[#All],6,0)</f>
        <v>41.3</v>
      </c>
      <c r="O3" s="4">
        <f>VLOOKUP(C3,Quali_M[#All],7,0)</f>
        <v>29.4</v>
      </c>
      <c r="P3" s="4">
        <f>VLOOKUP(C3,Quali_M[#All],8,0)</f>
        <v>46.9</v>
      </c>
      <c r="Q3" s="2">
        <v>0</v>
      </c>
      <c r="R3" s="4">
        <v>31.19</v>
      </c>
      <c r="S3" s="4">
        <v>40.89</v>
      </c>
      <c r="T3" s="6">
        <v>0</v>
      </c>
      <c r="U3" s="4">
        <v>29.65</v>
      </c>
      <c r="V3" s="4">
        <v>47.05</v>
      </c>
      <c r="W3" s="6">
        <v>1</v>
      </c>
      <c r="X3" s="4">
        <v>29.400000000000002</v>
      </c>
      <c r="Y3" s="4">
        <v>46.6</v>
      </c>
      <c r="Z3" s="6">
        <v>0</v>
      </c>
      <c r="AA3" s="2">
        <v>0</v>
      </c>
      <c r="AB3" s="4">
        <v>33.615000000000002</v>
      </c>
      <c r="AC3" s="4">
        <v>43.215000000000003</v>
      </c>
      <c r="AD3" s="6">
        <v>1</v>
      </c>
      <c r="AE3" s="4">
        <v>30.905000000000001</v>
      </c>
      <c r="AF3" s="4">
        <v>48.805</v>
      </c>
      <c r="AG3" s="6">
        <v>1</v>
      </c>
      <c r="AH3" s="4">
        <v>31.830000000000002</v>
      </c>
      <c r="AI3" s="4">
        <v>49.53</v>
      </c>
      <c r="AJ3" s="6">
        <v>1</v>
      </c>
      <c r="AK3" s="2">
        <v>0</v>
      </c>
      <c r="AL3" s="4">
        <v>33.18</v>
      </c>
      <c r="AM3" s="4">
        <v>42.78</v>
      </c>
      <c r="AN3" s="6">
        <v>1</v>
      </c>
      <c r="AO3" s="4">
        <v>31.310000000000002</v>
      </c>
      <c r="AP3" s="4">
        <v>48.910000000000004</v>
      </c>
      <c r="AQ3" s="6">
        <v>1</v>
      </c>
      <c r="AR3" s="4">
        <v>30.775000000000002</v>
      </c>
      <c r="AS3" s="4">
        <v>48.274999999999999</v>
      </c>
      <c r="AT3" s="6">
        <v>1</v>
      </c>
    </row>
    <row r="4" spans="1:66" x14ac:dyDescent="0.3">
      <c r="A4" t="s">
        <v>111</v>
      </c>
      <c r="B4" t="s">
        <v>112</v>
      </c>
      <c r="C4" s="1">
        <v>2007</v>
      </c>
      <c r="D4" s="1">
        <f>2019-C4</f>
        <v>12</v>
      </c>
      <c r="E4" t="s">
        <v>161</v>
      </c>
      <c r="F4" s="1" t="s">
        <v>104</v>
      </c>
      <c r="G4" t="str">
        <f>A4&amp;B4&amp;C4</f>
        <v>EschkeRyan2007</v>
      </c>
      <c r="H4" s="6">
        <f>T4+AD4+AN4+AX4+BH4</f>
        <v>1</v>
      </c>
      <c r="I4" s="6">
        <f>W4+Z4+AG4+AJ4+AQ4+AT4+BA4+BD4+BK4+BN4</f>
        <v>6</v>
      </c>
      <c r="J4" s="1" t="str">
        <f>IF(AND(H4&gt;0,I4&gt;0),"Ja","Nein")</f>
        <v>Ja</v>
      </c>
      <c r="K4" s="4">
        <f>MAX(S4,AC4,AM4,AW4,BG4)+LARGE((S4,AC4,AM4,AW4,BG4),2)+MAX(V4,Y4,AF4,AI4,AP4,AS4,AZ4,BC4,BJ4,BM4)+LARGE((V4,Y4,AF4,AI4,AP4,AS4,AZ4,BC4,BJ4,BM4),2)</f>
        <v>180.38500000000002</v>
      </c>
      <c r="L4" s="2">
        <f>VLOOKUP(C4,Quali_M[#All],4,0)</f>
        <v>0</v>
      </c>
      <c r="M4" s="4">
        <f>VLOOKUP(C4,Quali_M[#All],5,0)</f>
        <v>31.8</v>
      </c>
      <c r="N4" s="4">
        <f>VLOOKUP(C4,Quali_M[#All],6,0)</f>
        <v>41.3</v>
      </c>
      <c r="O4" s="4">
        <f>VLOOKUP(C4,Quali_M[#All],7,0)</f>
        <v>29.4</v>
      </c>
      <c r="P4" s="4">
        <f>VLOOKUP(C4,Quali_M[#All],8,0)</f>
        <v>46.9</v>
      </c>
      <c r="Q4" s="2">
        <v>0</v>
      </c>
      <c r="R4" s="4">
        <v>30.455000000000002</v>
      </c>
      <c r="S4" s="4">
        <v>39.855000000000004</v>
      </c>
      <c r="T4" s="6">
        <v>0</v>
      </c>
      <c r="U4" s="4">
        <v>29.96</v>
      </c>
      <c r="V4" s="4">
        <v>47.06</v>
      </c>
      <c r="W4" s="6">
        <v>1</v>
      </c>
      <c r="X4" s="4">
        <v>31.425000000000004</v>
      </c>
      <c r="Y4" s="4">
        <v>48.525000000000006</v>
      </c>
      <c r="Z4" s="6">
        <v>1</v>
      </c>
      <c r="AA4" s="2">
        <v>0</v>
      </c>
      <c r="AB4" s="4">
        <v>31.844999999999999</v>
      </c>
      <c r="AC4" s="4">
        <v>41.445</v>
      </c>
      <c r="AD4" s="6">
        <v>1</v>
      </c>
      <c r="AE4" s="4">
        <v>31.53</v>
      </c>
      <c r="AF4" s="4">
        <v>49.03</v>
      </c>
      <c r="AG4" s="6">
        <v>1</v>
      </c>
      <c r="AH4" s="4">
        <v>31.695</v>
      </c>
      <c r="AI4" s="4">
        <v>49.295000000000002</v>
      </c>
      <c r="AJ4" s="6">
        <v>1</v>
      </c>
      <c r="AK4" s="2">
        <v>0</v>
      </c>
      <c r="AL4" s="4">
        <v>31.115000000000002</v>
      </c>
      <c r="AM4" s="4">
        <v>40.615000000000002</v>
      </c>
      <c r="AN4" s="6">
        <v>0</v>
      </c>
      <c r="AO4" s="4">
        <v>30.840000000000003</v>
      </c>
      <c r="AP4" s="4">
        <v>48.74</v>
      </c>
      <c r="AQ4" s="6">
        <v>1</v>
      </c>
      <c r="AR4" s="4">
        <v>31.175000000000001</v>
      </c>
      <c r="AS4" s="4">
        <v>48.875</v>
      </c>
      <c r="AT4" s="6">
        <v>1</v>
      </c>
    </row>
    <row r="5" spans="1:66" x14ac:dyDescent="0.3">
      <c r="A5" t="s">
        <v>105</v>
      </c>
      <c r="B5" t="s">
        <v>106</v>
      </c>
      <c r="C5" s="1">
        <v>2007</v>
      </c>
      <c r="D5" s="1">
        <f>2019-C5</f>
        <v>12</v>
      </c>
      <c r="E5" t="s">
        <v>160</v>
      </c>
      <c r="F5" s="1" t="s">
        <v>104</v>
      </c>
      <c r="G5" t="str">
        <f>A5&amp;B5&amp;C5</f>
        <v>BraunJanis-Luca2007</v>
      </c>
      <c r="H5" s="6">
        <f>T5+AD5+AN5+AX5+BH5</f>
        <v>2</v>
      </c>
      <c r="I5" s="6">
        <f>W5+Z5+AG5+AJ5+AQ5+AT5+BA5+BD5+BK5+BN5</f>
        <v>3</v>
      </c>
      <c r="J5" s="1" t="str">
        <f>IF(AND(H5&gt;0,I5&gt;0),"Ja","Nein")</f>
        <v>Ja</v>
      </c>
      <c r="K5" s="4">
        <f>MAX(S5,AC5,AM5,AW5,BG5)+LARGE((S5,AC5,AM5,AW5,BG5),2)+MAX(V5,Y5,AF5,AI5,AP5,AS5,AZ5,BC5,BJ5,BM5)+LARGE((V5,Y5,AF5,AI5,AP5,AS5,AZ5,BC5,BJ5,BM5),2)</f>
        <v>178.94500000000002</v>
      </c>
      <c r="L5" s="2">
        <f>VLOOKUP(C5,Quali_M[#All],4,0)</f>
        <v>0</v>
      </c>
      <c r="M5" s="4">
        <f>VLOOKUP(C5,Quali_M[#All],5,0)</f>
        <v>31.8</v>
      </c>
      <c r="N5" s="4">
        <f>VLOOKUP(C5,Quali_M[#All],6,0)</f>
        <v>41.3</v>
      </c>
      <c r="O5" s="4">
        <f>VLOOKUP(C5,Quali_M[#All],7,0)</f>
        <v>29.4</v>
      </c>
      <c r="P5" s="4">
        <f>VLOOKUP(C5,Quali_M[#All],8,0)</f>
        <v>46.9</v>
      </c>
      <c r="Q5" s="2">
        <v>0</v>
      </c>
      <c r="R5" s="4">
        <v>0</v>
      </c>
      <c r="S5" s="4">
        <v>0</v>
      </c>
      <c r="T5" s="6">
        <v>0</v>
      </c>
      <c r="U5" s="4">
        <v>0</v>
      </c>
      <c r="V5" s="4">
        <v>0</v>
      </c>
      <c r="W5" s="6">
        <v>0</v>
      </c>
      <c r="X5" s="4">
        <v>0</v>
      </c>
      <c r="Y5" s="4">
        <v>0</v>
      </c>
      <c r="Z5" s="6">
        <v>0</v>
      </c>
      <c r="AA5" s="2">
        <v>0</v>
      </c>
      <c r="AB5" s="4">
        <v>32.18</v>
      </c>
      <c r="AC5" s="4">
        <v>41.88</v>
      </c>
      <c r="AD5" s="6">
        <v>1</v>
      </c>
      <c r="AE5" s="4">
        <v>30.435000000000002</v>
      </c>
      <c r="AF5" s="4">
        <v>47.835000000000001</v>
      </c>
      <c r="AG5" s="6">
        <v>1</v>
      </c>
      <c r="AH5" s="4">
        <v>29.575000000000003</v>
      </c>
      <c r="AI5" s="4">
        <v>46.475000000000001</v>
      </c>
      <c r="AJ5" s="6">
        <v>0</v>
      </c>
      <c r="AK5" s="2">
        <v>0</v>
      </c>
      <c r="AL5" s="4">
        <v>32.22</v>
      </c>
      <c r="AM5" s="4">
        <v>41.52</v>
      </c>
      <c r="AN5" s="6">
        <v>1</v>
      </c>
      <c r="AO5" s="4">
        <v>30.25</v>
      </c>
      <c r="AP5" s="4">
        <v>47.45</v>
      </c>
      <c r="AQ5" s="6">
        <v>1</v>
      </c>
      <c r="AR5" s="4">
        <v>30.21</v>
      </c>
      <c r="AS5" s="4">
        <v>47.71</v>
      </c>
      <c r="AT5" s="6">
        <v>1</v>
      </c>
      <c r="AX5" s="6">
        <f>IF(AND(AU5&gt;=$L5,AV5&gt;=$M5,AW5&gt;=$N5),1,0)</f>
        <v>0</v>
      </c>
      <c r="BA5" s="6">
        <f>IF(AND(AY5&gt;=$O5,AZ5&gt;=$P5),1,0)</f>
        <v>0</v>
      </c>
      <c r="BD5" s="6">
        <f>IF(AND(BB5&gt;=$O5,BC5&gt;=$P5),1,0)</f>
        <v>0</v>
      </c>
      <c r="BH5" s="6">
        <f>IF(AND(BE5&gt;=$L5,BF5&gt;=$M5,BG5&gt;=$N5),1,0)</f>
        <v>0</v>
      </c>
      <c r="BK5" s="6">
        <f>IF(AND(BI5&gt;=$O5,BJ5&gt;=$P5),1,0)</f>
        <v>0</v>
      </c>
      <c r="BN5" s="6">
        <f>IF(AND(BL5&gt;=$O5,BM5&gt;=$P5),1,0)</f>
        <v>0</v>
      </c>
    </row>
    <row r="6" spans="1:66" x14ac:dyDescent="0.3">
      <c r="A6" t="s">
        <v>107</v>
      </c>
      <c r="B6" t="s">
        <v>108</v>
      </c>
      <c r="C6" s="1">
        <v>2007</v>
      </c>
      <c r="D6" s="1">
        <f>2019-C6</f>
        <v>12</v>
      </c>
      <c r="E6" t="s">
        <v>160</v>
      </c>
      <c r="F6" s="1" t="s">
        <v>104</v>
      </c>
      <c r="G6" t="str">
        <f>A6&amp;B6&amp;C6</f>
        <v>KuhnMark2007</v>
      </c>
      <c r="H6" s="6">
        <f>T6+AD6+AN6+AX6+BH6</f>
        <v>0</v>
      </c>
      <c r="I6" s="6">
        <f>W6+Z6+AG6+AJ6+AQ6+AT6+BA6+BD6+BK6+BN6</f>
        <v>0</v>
      </c>
      <c r="J6" s="1" t="str">
        <f>IF(AND(H6&gt;0,I6&gt;0),"Ja","Nein")</f>
        <v>Nein</v>
      </c>
      <c r="K6" s="4">
        <f>MAX(S6,AC6,AM6,AW6,BG6)+LARGE((S6,AC6,AM6,AW6,BG6),2)+MAX(V6,Y6,AF6,AI6,AP6,AS6,AZ6,BC6,BJ6,BM6)+LARGE((V6,Y6,AF6,AI6,AP6,AS6,AZ6,BC6,BJ6,BM6),2)</f>
        <v>167.39000000000001</v>
      </c>
      <c r="L6" s="2">
        <f>VLOOKUP(C6,Quali_M[#All],4,0)</f>
        <v>0</v>
      </c>
      <c r="M6" s="4">
        <f>VLOOKUP(C6,Quali_M[#All],5,0)</f>
        <v>31.8</v>
      </c>
      <c r="N6" s="4">
        <f>VLOOKUP(C6,Quali_M[#All],6,0)</f>
        <v>41.3</v>
      </c>
      <c r="O6" s="4">
        <f>VLOOKUP(C6,Quali_M[#All],7,0)</f>
        <v>29.4</v>
      </c>
      <c r="P6" s="4">
        <f>VLOOKUP(C6,Quali_M[#All],8,0)</f>
        <v>46.9</v>
      </c>
      <c r="Q6" s="2">
        <v>0</v>
      </c>
      <c r="R6" s="4">
        <v>28.130000000000003</v>
      </c>
      <c r="S6" s="4">
        <v>37.130000000000003</v>
      </c>
      <c r="T6" s="6">
        <v>0</v>
      </c>
      <c r="U6" s="4">
        <v>0</v>
      </c>
      <c r="V6" s="4">
        <v>0</v>
      </c>
      <c r="W6" s="6">
        <v>0</v>
      </c>
      <c r="X6" s="4">
        <v>0</v>
      </c>
      <c r="Y6" s="4">
        <v>0</v>
      </c>
      <c r="Z6" s="6">
        <v>0</v>
      </c>
      <c r="AA6" s="2">
        <v>0</v>
      </c>
      <c r="AB6" s="4">
        <v>30.380000000000003</v>
      </c>
      <c r="AC6" s="4">
        <v>39.880000000000003</v>
      </c>
      <c r="AD6" s="6">
        <v>0</v>
      </c>
      <c r="AE6" s="4">
        <v>27.340000000000003</v>
      </c>
      <c r="AF6" s="4">
        <v>44.24</v>
      </c>
      <c r="AG6" s="6">
        <v>0</v>
      </c>
      <c r="AH6" s="4">
        <v>27.545000000000002</v>
      </c>
      <c r="AI6" s="4">
        <v>44.745000000000005</v>
      </c>
      <c r="AJ6" s="6">
        <v>0</v>
      </c>
      <c r="AK6" s="2">
        <v>0</v>
      </c>
      <c r="AL6" s="4">
        <v>29.325000000000003</v>
      </c>
      <c r="AM6" s="4">
        <v>38.524999999999999</v>
      </c>
      <c r="AN6" s="6">
        <v>0</v>
      </c>
      <c r="AO6" s="4">
        <v>26.78</v>
      </c>
      <c r="AP6" s="4">
        <v>43.980000000000004</v>
      </c>
      <c r="AQ6" s="6">
        <v>0</v>
      </c>
      <c r="AR6" s="4">
        <v>0</v>
      </c>
      <c r="AS6" s="4">
        <v>0</v>
      </c>
      <c r="AT6" s="6">
        <v>0</v>
      </c>
    </row>
  </sheetData>
  <autoFilter ref="A2:BN2" xr:uid="{A9B2BD52-47DA-437B-9D67-A0B708A53D01}">
    <sortState xmlns:xlrd2="http://schemas.microsoft.com/office/spreadsheetml/2017/richdata2" ref="A4:BN6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7:AJ1048576 AG7:AG1048576 AD7:AD1048576 AT7:AT1048576 AQ7:AQ1048576 AN7:AN1048576">
    <cfRule type="cellIs" dxfId="19" priority="5" operator="equal">
      <formula>1</formula>
    </cfRule>
  </conditionalFormatting>
  <conditionalFormatting sqref="H3:I1048576">
    <cfRule type="cellIs" dxfId="18" priority="4" operator="greaterThan">
      <formula>0</formula>
    </cfRule>
  </conditionalFormatting>
  <conditionalFormatting sqref="J1:J1048576">
    <cfRule type="containsText" dxfId="17" priority="3" operator="containsText" text="Ja">
      <formula>NOT(ISERROR(SEARCH("Ja",J1)))</formula>
    </cfRule>
  </conditionalFormatting>
  <conditionalFormatting sqref="AD3:AD6 AG3:AG6 AJ3:AJ6">
    <cfRule type="cellIs" dxfId="16" priority="2" operator="equal">
      <formula>1</formula>
    </cfRule>
  </conditionalFormatting>
  <conditionalFormatting sqref="AN3:AN6 AQ3:AQ6 AT3:AT6">
    <cfRule type="cellIs" dxfId="15" priority="1" operator="equal">
      <formula>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652A-4DE6-4DDF-96E1-544B813ACDDD}">
  <dimension ref="A1:BN9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125</v>
      </c>
      <c r="B3" t="s">
        <v>126</v>
      </c>
      <c r="C3" s="1">
        <v>2005</v>
      </c>
      <c r="D3" s="1">
        <f t="shared" ref="D3:D9" si="0">2019-C3</f>
        <v>14</v>
      </c>
      <c r="E3" t="s">
        <v>163</v>
      </c>
      <c r="F3" s="1" t="s">
        <v>104</v>
      </c>
      <c r="G3" t="str">
        <f t="shared" ref="G3:G9" si="1">A3&amp;B3&amp;C3</f>
        <v>RischValentin2005</v>
      </c>
      <c r="H3" s="6">
        <f t="shared" ref="H3:H9" si="2">T3+AD3+AN3+AX3+BH3</f>
        <v>2</v>
      </c>
      <c r="I3" s="6">
        <f t="shared" ref="I3:I9" si="3">W3+Z3+AG3+AJ3+AQ3+AT3+BA3+BD3+BK3+BN3</f>
        <v>2</v>
      </c>
      <c r="J3" s="1" t="str">
        <f t="shared" ref="J3:J9" si="4">IF(AND(H3&gt;0,I3&gt;0),"Ja","Nein")</f>
        <v>Ja</v>
      </c>
      <c r="K3" s="4">
        <f>MAX(S3,AC3,AM3,AW3,BG3)+LARGE((S3,AC3,AM3,AW3,BG3),2)+MAX(V3,Y3,AF3,AI3,AP3,AS3,AZ3,BC3,BJ3,BM3)+LARGE((V3,Y3,AF3,AI3,AP3,AS3,AZ3,BC3,BJ3,BM3),2)</f>
        <v>188.59500000000003</v>
      </c>
      <c r="L3" s="2">
        <f>VLOOKUP(C3,Quali_M[#All],4,0)</f>
        <v>0</v>
      </c>
      <c r="M3" s="4">
        <f>VLOOKUP(C3,Quali_M[#All],5,0)</f>
        <v>32.6</v>
      </c>
      <c r="N3" s="4">
        <f>VLOOKUP(C3,Quali_M[#All],6,0)</f>
        <v>42.1</v>
      </c>
      <c r="O3" s="4">
        <f>VLOOKUP(C3,Quali_M[#All],7,0)</f>
        <v>30.8</v>
      </c>
      <c r="P3" s="4">
        <f>VLOOKUP(C3,Quali_M[#All],8,0)</f>
        <v>49.9</v>
      </c>
      <c r="Q3" s="2">
        <v>0</v>
      </c>
      <c r="R3" s="4">
        <v>31.315000000000001</v>
      </c>
      <c r="S3" s="4">
        <v>41.015000000000001</v>
      </c>
      <c r="T3" s="6">
        <v>0</v>
      </c>
      <c r="U3" s="4">
        <v>15.947000000000001</v>
      </c>
      <c r="V3" s="4">
        <v>28.747000000000003</v>
      </c>
      <c r="W3" s="6">
        <v>0</v>
      </c>
      <c r="X3" s="4">
        <v>27.79</v>
      </c>
      <c r="Y3" s="4">
        <v>48.89</v>
      </c>
      <c r="Z3" s="6">
        <v>0</v>
      </c>
      <c r="AA3" s="2">
        <v>0</v>
      </c>
      <c r="AB3" s="4">
        <v>34.285000000000004</v>
      </c>
      <c r="AC3" s="4">
        <v>44.085000000000008</v>
      </c>
      <c r="AD3" s="6">
        <v>1</v>
      </c>
      <c r="AE3" s="4">
        <v>31.625</v>
      </c>
      <c r="AF3" s="4">
        <v>50.625</v>
      </c>
      <c r="AG3" s="6">
        <v>1</v>
      </c>
      <c r="AH3" s="4">
        <v>32.105000000000004</v>
      </c>
      <c r="AI3" s="4">
        <v>51.405000000000001</v>
      </c>
      <c r="AJ3" s="6">
        <v>1</v>
      </c>
      <c r="AK3" s="2">
        <v>0</v>
      </c>
      <c r="AL3" s="4">
        <v>32.980000000000004</v>
      </c>
      <c r="AM3" s="4">
        <v>42.480000000000004</v>
      </c>
      <c r="AN3" s="6">
        <v>1</v>
      </c>
      <c r="AO3" s="4">
        <v>31.240000000000002</v>
      </c>
      <c r="AP3" s="4">
        <v>48.34</v>
      </c>
      <c r="AQ3" s="6">
        <v>0</v>
      </c>
      <c r="AR3" s="4">
        <v>29.810000000000002</v>
      </c>
      <c r="AS3" s="4">
        <v>49.81</v>
      </c>
      <c r="AT3" s="6">
        <v>0</v>
      </c>
    </row>
    <row r="4" spans="1:66" x14ac:dyDescent="0.3">
      <c r="A4" t="s">
        <v>119</v>
      </c>
      <c r="B4" t="s">
        <v>120</v>
      </c>
      <c r="C4" s="1">
        <v>2005</v>
      </c>
      <c r="D4" s="1">
        <f t="shared" si="0"/>
        <v>14</v>
      </c>
      <c r="E4" t="s">
        <v>154</v>
      </c>
      <c r="F4" s="1" t="s">
        <v>104</v>
      </c>
      <c r="G4" t="str">
        <f t="shared" si="1"/>
        <v>HagenLuis2005</v>
      </c>
      <c r="H4" s="6">
        <f t="shared" si="2"/>
        <v>3</v>
      </c>
      <c r="I4" s="6">
        <f t="shared" si="3"/>
        <v>3</v>
      </c>
      <c r="J4" s="1" t="str">
        <f t="shared" si="4"/>
        <v>Ja</v>
      </c>
      <c r="K4" s="4">
        <f>MAX(S4,AC4,AM4,AW4,BG4)+LARGE((S4,AC4,AM4,AW4,BG4),2)+MAX(V4,Y4,AF4,AI4,AP4,AS4,AZ4,BC4,BJ4,BM4)+LARGE((V4,Y4,AF4,AI4,AP4,AS4,AZ4,BC4,BJ4,BM4),2)</f>
        <v>188.51999999999998</v>
      </c>
      <c r="L4" s="2">
        <f>VLOOKUP(C4,Quali_M[#All],4,0)</f>
        <v>0</v>
      </c>
      <c r="M4" s="4">
        <f>VLOOKUP(C4,Quali_M[#All],5,0)</f>
        <v>32.6</v>
      </c>
      <c r="N4" s="4">
        <f>VLOOKUP(C4,Quali_M[#All],6,0)</f>
        <v>42.1</v>
      </c>
      <c r="O4" s="4">
        <f>VLOOKUP(C4,Quali_M[#All],7,0)</f>
        <v>30.8</v>
      </c>
      <c r="P4" s="4">
        <f>VLOOKUP(C4,Quali_M[#All],8,0)</f>
        <v>49.9</v>
      </c>
      <c r="Q4" s="2">
        <v>0</v>
      </c>
      <c r="R4" s="4">
        <v>33.555</v>
      </c>
      <c r="S4" s="4">
        <v>42.954999999999998</v>
      </c>
      <c r="T4" s="6">
        <v>1</v>
      </c>
      <c r="U4" s="4">
        <v>3.2519999999999998</v>
      </c>
      <c r="V4" s="4">
        <v>5.5519999999999996</v>
      </c>
      <c r="W4" s="6">
        <v>0</v>
      </c>
      <c r="X4" s="4">
        <v>0</v>
      </c>
      <c r="Y4" s="4">
        <v>0</v>
      </c>
      <c r="Z4" s="6">
        <v>0</v>
      </c>
      <c r="AA4" s="2">
        <v>0</v>
      </c>
      <c r="AB4" s="4">
        <v>33.800000000000004</v>
      </c>
      <c r="AC4" s="4">
        <v>43.100000000000009</v>
      </c>
      <c r="AD4" s="6">
        <v>1</v>
      </c>
      <c r="AE4" s="4">
        <v>31.965000000000003</v>
      </c>
      <c r="AF4" s="4">
        <v>51.265000000000001</v>
      </c>
      <c r="AG4" s="6">
        <v>1</v>
      </c>
      <c r="AH4" s="4">
        <v>32</v>
      </c>
      <c r="AI4" s="4">
        <v>51.2</v>
      </c>
      <c r="AJ4" s="6">
        <v>1</v>
      </c>
      <c r="AK4" s="2">
        <v>0</v>
      </c>
      <c r="AL4" s="4">
        <v>33.080000000000005</v>
      </c>
      <c r="AM4" s="4">
        <v>42.58</v>
      </c>
      <c r="AN4" s="6">
        <v>1</v>
      </c>
      <c r="AO4" s="4">
        <v>31.880000000000003</v>
      </c>
      <c r="AP4" s="4">
        <v>50.58</v>
      </c>
      <c r="AQ4" s="6">
        <v>1</v>
      </c>
      <c r="AR4" s="4">
        <v>0</v>
      </c>
      <c r="AS4" s="4">
        <v>0</v>
      </c>
      <c r="AT4" s="6">
        <v>0</v>
      </c>
    </row>
    <row r="5" spans="1:66" x14ac:dyDescent="0.3">
      <c r="A5" t="s">
        <v>113</v>
      </c>
      <c r="B5" t="s">
        <v>114</v>
      </c>
      <c r="C5" s="1">
        <v>2006</v>
      </c>
      <c r="D5" s="1">
        <f t="shared" si="0"/>
        <v>13</v>
      </c>
      <c r="E5" t="s">
        <v>162</v>
      </c>
      <c r="F5" s="1" t="s">
        <v>104</v>
      </c>
      <c r="G5" t="str">
        <f t="shared" si="1"/>
        <v>ThomsonAdrian2006</v>
      </c>
      <c r="H5" s="6">
        <f t="shared" si="2"/>
        <v>2</v>
      </c>
      <c r="I5" s="6">
        <f t="shared" si="3"/>
        <v>4</v>
      </c>
      <c r="J5" s="1" t="str">
        <f t="shared" si="4"/>
        <v>Ja</v>
      </c>
      <c r="K5" s="4">
        <f>MAX(S5,AC5,AM5,AW5,BG5)+LARGE((S5,AC5,AM5,AW5,BG5),2)+MAX(V5,Y5,AF5,AI5,AP5,AS5,AZ5,BC5,BJ5,BM5)+LARGE((V5,Y5,AF5,AI5,AP5,AS5,AZ5,BC5,BJ5,BM5),2)</f>
        <v>185.52499999999998</v>
      </c>
      <c r="L5" s="2">
        <f>VLOOKUP(C5,Quali_M[#All],4,0)</f>
        <v>0</v>
      </c>
      <c r="M5" s="4">
        <f>VLOOKUP(C5,Quali_M[#All],5,0)</f>
        <v>32</v>
      </c>
      <c r="N5" s="4">
        <f>VLOOKUP(C5,Quali_M[#All],6,0)</f>
        <v>41.5</v>
      </c>
      <c r="O5" s="4">
        <f>VLOOKUP(C5,Quali_M[#All],7,0)</f>
        <v>30.4</v>
      </c>
      <c r="P5" s="4">
        <f>VLOOKUP(C5,Quali_M[#All],8,0)</f>
        <v>48.2</v>
      </c>
      <c r="Q5" s="2">
        <v>0</v>
      </c>
      <c r="R5" s="4">
        <v>30.53</v>
      </c>
      <c r="S5" s="4">
        <v>40.43</v>
      </c>
      <c r="T5" s="6">
        <v>0</v>
      </c>
      <c r="U5" s="4">
        <v>30.365000000000002</v>
      </c>
      <c r="V5" s="4">
        <v>48.564999999999998</v>
      </c>
      <c r="W5" s="6">
        <v>0</v>
      </c>
      <c r="X5" s="4">
        <v>31.120000000000005</v>
      </c>
      <c r="Y5" s="4">
        <v>49.820000000000007</v>
      </c>
      <c r="Z5" s="6">
        <v>1</v>
      </c>
      <c r="AA5" s="2">
        <v>0</v>
      </c>
      <c r="AB5" s="4">
        <v>33.28</v>
      </c>
      <c r="AC5" s="4">
        <v>43.08</v>
      </c>
      <c r="AD5" s="6">
        <v>1</v>
      </c>
      <c r="AE5" s="4">
        <v>31.050000000000004</v>
      </c>
      <c r="AF5" s="4">
        <v>49.45</v>
      </c>
      <c r="AG5" s="6">
        <v>1</v>
      </c>
      <c r="AH5" s="4">
        <v>31.450000000000003</v>
      </c>
      <c r="AI5" s="4">
        <v>50.05</v>
      </c>
      <c r="AJ5" s="6">
        <v>1</v>
      </c>
      <c r="AK5" s="2">
        <v>0</v>
      </c>
      <c r="AL5" s="4">
        <v>32.975000000000001</v>
      </c>
      <c r="AM5" s="4">
        <v>42.575000000000003</v>
      </c>
      <c r="AN5" s="6">
        <v>1</v>
      </c>
      <c r="AO5" s="4">
        <v>30.86</v>
      </c>
      <c r="AP5" s="4">
        <v>49.36</v>
      </c>
      <c r="AQ5" s="6">
        <v>1</v>
      </c>
      <c r="AR5" s="4">
        <v>28.880000000000003</v>
      </c>
      <c r="AS5" s="4">
        <v>49.78</v>
      </c>
      <c r="AT5" s="6">
        <v>0</v>
      </c>
      <c r="AX5" s="6">
        <f>IF(AND(AU5&gt;=$L5,AV5&gt;=$M5,AW5&gt;=$N5),1,0)</f>
        <v>0</v>
      </c>
      <c r="BA5" s="6">
        <f>IF(AND(AY5&gt;=$O5,AZ5&gt;=$P5),1,0)</f>
        <v>0</v>
      </c>
      <c r="BD5" s="6">
        <f>IF(AND(BB5&gt;=$O5,BC5&gt;=$P5),1,0)</f>
        <v>0</v>
      </c>
      <c r="BH5" s="6">
        <f>IF(AND(BE5&gt;=$L5,BF5&gt;=$M5,BG5&gt;=$N5),1,0)</f>
        <v>0</v>
      </c>
      <c r="BK5" s="6">
        <f>IF(AND(BI5&gt;=$O5,BJ5&gt;=$P5),1,0)</f>
        <v>0</v>
      </c>
      <c r="BN5" s="6">
        <f>IF(AND(BL5&gt;=$O5,BM5&gt;=$P5),1,0)</f>
        <v>0</v>
      </c>
    </row>
    <row r="6" spans="1:66" x14ac:dyDescent="0.3">
      <c r="A6" t="s">
        <v>123</v>
      </c>
      <c r="B6" t="s">
        <v>124</v>
      </c>
      <c r="C6" s="1">
        <v>2005</v>
      </c>
      <c r="D6" s="1">
        <f t="shared" si="0"/>
        <v>14</v>
      </c>
      <c r="E6" t="s">
        <v>158</v>
      </c>
      <c r="F6" s="1" t="s">
        <v>104</v>
      </c>
      <c r="G6" t="str">
        <f t="shared" si="1"/>
        <v>FeyhMiguel2005</v>
      </c>
      <c r="H6" s="6">
        <f t="shared" si="2"/>
        <v>1</v>
      </c>
      <c r="I6" s="6">
        <f t="shared" si="3"/>
        <v>2</v>
      </c>
      <c r="J6" s="1" t="str">
        <f t="shared" si="4"/>
        <v>Ja</v>
      </c>
      <c r="K6" s="4">
        <f>MAX(S6,AC6,AM6,AW6,BG6)+LARGE((S6,AC6,AM6,AW6,BG6),2)+MAX(V6,Y6,AF6,AI6,AP6,AS6,AZ6,BC6,BJ6,BM6)+LARGE((V6,Y6,AF6,AI6,AP6,AS6,AZ6,BC6,BJ6,BM6),2)</f>
        <v>144.47</v>
      </c>
      <c r="L6" s="2">
        <f>VLOOKUP(C6,Quali_M[#All],4,0)</f>
        <v>0</v>
      </c>
      <c r="M6" s="4">
        <f>VLOOKUP(C6,Quali_M[#All],5,0)</f>
        <v>32.6</v>
      </c>
      <c r="N6" s="4">
        <f>VLOOKUP(C6,Quali_M[#All],6,0)</f>
        <v>42.1</v>
      </c>
      <c r="O6" s="4">
        <f>VLOOKUP(C6,Quali_M[#All],7,0)</f>
        <v>30.8</v>
      </c>
      <c r="P6" s="4">
        <f>VLOOKUP(C6,Quali_M[#All],8,0)</f>
        <v>49.9</v>
      </c>
      <c r="Q6" s="2">
        <v>0</v>
      </c>
      <c r="R6" s="4">
        <v>33.380000000000003</v>
      </c>
      <c r="S6" s="4">
        <v>42.480000000000004</v>
      </c>
      <c r="T6" s="6">
        <v>1</v>
      </c>
      <c r="U6" s="4">
        <v>31.830000000000002</v>
      </c>
      <c r="V6" s="4">
        <v>50.13</v>
      </c>
      <c r="W6" s="6">
        <v>1</v>
      </c>
      <c r="X6" s="4">
        <v>31.26</v>
      </c>
      <c r="Y6" s="4">
        <v>51.86</v>
      </c>
      <c r="Z6" s="6">
        <v>1</v>
      </c>
      <c r="AA6" s="2">
        <v>0</v>
      </c>
      <c r="AB6" s="4">
        <v>0</v>
      </c>
      <c r="AC6" s="4">
        <v>0</v>
      </c>
      <c r="AD6" s="6">
        <v>0</v>
      </c>
      <c r="AE6" s="4">
        <v>0</v>
      </c>
      <c r="AF6" s="4">
        <v>0</v>
      </c>
      <c r="AG6" s="6">
        <v>0</v>
      </c>
      <c r="AH6" s="4">
        <v>0</v>
      </c>
      <c r="AI6" s="4">
        <v>0</v>
      </c>
      <c r="AJ6" s="6">
        <v>0</v>
      </c>
      <c r="AK6" s="2">
        <v>0</v>
      </c>
      <c r="AL6" s="4">
        <v>0</v>
      </c>
      <c r="AM6" s="4">
        <v>0</v>
      </c>
      <c r="AN6" s="6">
        <v>0</v>
      </c>
      <c r="AO6" s="4">
        <v>0</v>
      </c>
      <c r="AP6" s="4">
        <v>0</v>
      </c>
      <c r="AQ6" s="6">
        <v>0</v>
      </c>
      <c r="AR6" s="4">
        <v>0</v>
      </c>
      <c r="AS6" s="4">
        <v>0</v>
      </c>
      <c r="AT6" s="6">
        <v>0</v>
      </c>
    </row>
    <row r="7" spans="1:66" x14ac:dyDescent="0.3">
      <c r="A7" t="s">
        <v>121</v>
      </c>
      <c r="B7" t="s">
        <v>122</v>
      </c>
      <c r="C7" s="1">
        <v>2005</v>
      </c>
      <c r="D7" s="1">
        <f t="shared" si="0"/>
        <v>14</v>
      </c>
      <c r="E7" t="s">
        <v>160</v>
      </c>
      <c r="F7" s="1" t="s">
        <v>104</v>
      </c>
      <c r="G7" t="str">
        <f t="shared" si="1"/>
        <v>GladjukMichael2005</v>
      </c>
      <c r="H7" s="6">
        <f t="shared" si="2"/>
        <v>0</v>
      </c>
      <c r="I7" s="6">
        <f t="shared" si="3"/>
        <v>0</v>
      </c>
      <c r="J7" s="1" t="str">
        <f t="shared" si="4"/>
        <v>Nein</v>
      </c>
      <c r="K7" s="4">
        <f>MAX(S7,AC7,AM7,AW7,BG7)+LARGE((S7,AC7,AM7,AW7,BG7),2)+MAX(V7,Y7,AF7,AI7,AP7,AS7,AZ7,BC7,BJ7,BM7)+LARGE((V7,Y7,AF7,AI7,AP7,AS7,AZ7,BC7,BJ7,BM7),2)</f>
        <v>175.345</v>
      </c>
      <c r="L7" s="2">
        <f>VLOOKUP(C7,Quali_M[#All],4,0)</f>
        <v>0</v>
      </c>
      <c r="M7" s="4">
        <f>VLOOKUP(C7,Quali_M[#All],5,0)</f>
        <v>32.6</v>
      </c>
      <c r="N7" s="4">
        <f>VLOOKUP(C7,Quali_M[#All],6,0)</f>
        <v>42.1</v>
      </c>
      <c r="O7" s="4">
        <f>VLOOKUP(C7,Quali_M[#All],7,0)</f>
        <v>30.8</v>
      </c>
      <c r="P7" s="4">
        <f>VLOOKUP(C7,Quali_M[#All],8,0)</f>
        <v>49.9</v>
      </c>
      <c r="Q7" s="2">
        <v>0</v>
      </c>
      <c r="R7" s="4">
        <v>29.07</v>
      </c>
      <c r="S7" s="4">
        <v>38.269999999999996</v>
      </c>
      <c r="T7" s="6">
        <v>0</v>
      </c>
      <c r="U7" s="4">
        <v>27.955000000000002</v>
      </c>
      <c r="V7" s="4">
        <v>44.655000000000001</v>
      </c>
      <c r="W7" s="6">
        <v>0</v>
      </c>
      <c r="X7" s="4">
        <v>22.530999999999999</v>
      </c>
      <c r="Y7" s="4">
        <v>36.030999999999999</v>
      </c>
      <c r="Z7" s="6">
        <v>0</v>
      </c>
      <c r="AA7" s="2">
        <v>0</v>
      </c>
      <c r="AB7" s="4">
        <v>30.775000000000002</v>
      </c>
      <c r="AC7" s="4">
        <v>39.875</v>
      </c>
      <c r="AD7" s="6">
        <v>0</v>
      </c>
      <c r="AE7" s="4">
        <v>29.865000000000002</v>
      </c>
      <c r="AF7" s="4">
        <v>47.064999999999998</v>
      </c>
      <c r="AG7" s="6">
        <v>0</v>
      </c>
      <c r="AH7" s="4">
        <v>30.490000000000002</v>
      </c>
      <c r="AI7" s="4">
        <v>47.19</v>
      </c>
      <c r="AJ7" s="6">
        <v>0</v>
      </c>
      <c r="AK7" s="2">
        <v>0</v>
      </c>
      <c r="AL7" s="4">
        <v>32.015000000000001</v>
      </c>
      <c r="AM7" s="4">
        <v>41.215000000000003</v>
      </c>
      <c r="AN7" s="6">
        <v>0</v>
      </c>
      <c r="AO7" s="4">
        <v>25.245999999999999</v>
      </c>
      <c r="AP7" s="4">
        <v>39.045999999999999</v>
      </c>
      <c r="AQ7" s="6">
        <v>0</v>
      </c>
      <c r="AR7" s="4">
        <v>0</v>
      </c>
      <c r="AS7" s="4">
        <v>0</v>
      </c>
      <c r="AT7" s="6">
        <v>0</v>
      </c>
    </row>
    <row r="8" spans="1:66" x14ac:dyDescent="0.3">
      <c r="A8" t="s">
        <v>117</v>
      </c>
      <c r="B8" t="s">
        <v>118</v>
      </c>
      <c r="C8" s="1">
        <v>2005</v>
      </c>
      <c r="D8" s="1">
        <f t="shared" si="0"/>
        <v>14</v>
      </c>
      <c r="E8" t="s">
        <v>163</v>
      </c>
      <c r="F8" s="1" t="s">
        <v>104</v>
      </c>
      <c r="G8" t="str">
        <f t="shared" si="1"/>
        <v>DannenbergJan2005</v>
      </c>
      <c r="H8" s="6">
        <f t="shared" si="2"/>
        <v>0</v>
      </c>
      <c r="I8" s="6">
        <f t="shared" si="3"/>
        <v>0</v>
      </c>
      <c r="J8" s="1" t="str">
        <f t="shared" si="4"/>
        <v>Nein</v>
      </c>
      <c r="K8" s="4">
        <f>MAX(S8,AC8,AM8,AW8,BG8)+LARGE((S8,AC8,AM8,AW8,BG8),2)+MAX(V8,Y8,AF8,AI8,AP8,AS8,AZ8,BC8,BJ8,BM8)+LARGE((V8,Y8,AF8,AI8,AP8,AS8,AZ8,BC8,BJ8,BM8),2)</f>
        <v>69.799000000000007</v>
      </c>
      <c r="L8" s="2">
        <f>VLOOKUP(C8,Quali_M[#All],4,0)</f>
        <v>0</v>
      </c>
      <c r="M8" s="4">
        <f>VLOOKUP(C8,Quali_M[#All],5,0)</f>
        <v>32.6</v>
      </c>
      <c r="N8" s="4">
        <f>VLOOKUP(C8,Quali_M[#All],6,0)</f>
        <v>42.1</v>
      </c>
      <c r="O8" s="4">
        <f>VLOOKUP(C8,Quali_M[#All],7,0)</f>
        <v>30.8</v>
      </c>
      <c r="P8" s="4">
        <f>VLOOKUP(C8,Quali_M[#All],8,0)</f>
        <v>49.9</v>
      </c>
      <c r="Q8" s="2">
        <v>0</v>
      </c>
      <c r="R8" s="4">
        <v>28.68</v>
      </c>
      <c r="S8" s="4">
        <v>38.18</v>
      </c>
      <c r="T8" s="6">
        <v>0</v>
      </c>
      <c r="U8" s="4">
        <v>19.419</v>
      </c>
      <c r="V8" s="4">
        <v>31.619000000000003</v>
      </c>
      <c r="W8" s="6">
        <v>0</v>
      </c>
      <c r="X8" s="4">
        <v>0</v>
      </c>
      <c r="Y8" s="4">
        <v>0</v>
      </c>
      <c r="Z8" s="6">
        <v>0</v>
      </c>
      <c r="AA8" s="2">
        <v>0</v>
      </c>
      <c r="AB8" s="4">
        <v>0</v>
      </c>
      <c r="AC8" s="4">
        <v>0</v>
      </c>
      <c r="AD8" s="6">
        <v>0</v>
      </c>
      <c r="AE8" s="4">
        <v>0</v>
      </c>
      <c r="AF8" s="4">
        <v>0</v>
      </c>
      <c r="AG8" s="6">
        <v>0</v>
      </c>
      <c r="AH8" s="4">
        <v>0</v>
      </c>
      <c r="AI8" s="4">
        <v>0</v>
      </c>
      <c r="AJ8" s="6">
        <v>0</v>
      </c>
      <c r="AK8" s="2">
        <v>0</v>
      </c>
      <c r="AL8" s="4">
        <v>0</v>
      </c>
      <c r="AM8" s="4">
        <v>0</v>
      </c>
      <c r="AN8" s="6">
        <v>0</v>
      </c>
      <c r="AO8" s="4">
        <v>0</v>
      </c>
      <c r="AP8" s="4">
        <v>0</v>
      </c>
      <c r="AQ8" s="6">
        <v>0</v>
      </c>
      <c r="AR8" s="4">
        <v>0</v>
      </c>
      <c r="AS8" s="4">
        <v>0</v>
      </c>
      <c r="AT8" s="6">
        <v>0</v>
      </c>
    </row>
    <row r="9" spans="1:66" x14ac:dyDescent="0.3">
      <c r="A9" t="s">
        <v>115</v>
      </c>
      <c r="B9" t="s">
        <v>116</v>
      </c>
      <c r="C9" s="1">
        <v>2006</v>
      </c>
      <c r="D9" s="1">
        <f t="shared" si="0"/>
        <v>13</v>
      </c>
      <c r="E9" t="s">
        <v>67</v>
      </c>
      <c r="F9" s="1" t="s">
        <v>104</v>
      </c>
      <c r="G9" t="str">
        <f t="shared" si="1"/>
        <v>SeifertEric2006</v>
      </c>
      <c r="H9" s="6">
        <f t="shared" si="2"/>
        <v>0</v>
      </c>
      <c r="I9" s="6">
        <f t="shared" si="3"/>
        <v>0</v>
      </c>
      <c r="J9" s="1" t="str">
        <f t="shared" si="4"/>
        <v>Nein</v>
      </c>
      <c r="K9" s="4">
        <f>MAX(S9,AC9,AM9,AW9,BG9)+LARGE((S9,AC9,AM9,AW9,BG9),2)+MAX(V9,Y9,AF9,AI9,AP9,AS9,AZ9,BC9,BJ9,BM9)+LARGE((V9,Y9,AF9,AI9,AP9,AS9,AZ9,BC9,BJ9,BM9),2)</f>
        <v>0</v>
      </c>
      <c r="L9" s="2">
        <f>VLOOKUP(C9,Quali_M[#All],4,0)</f>
        <v>0</v>
      </c>
      <c r="M9" s="4">
        <f>VLOOKUP(C9,Quali_M[#All],5,0)</f>
        <v>32</v>
      </c>
      <c r="N9" s="4">
        <f>VLOOKUP(C9,Quali_M[#All],6,0)</f>
        <v>41.5</v>
      </c>
      <c r="O9" s="4">
        <f>VLOOKUP(C9,Quali_M[#All],7,0)</f>
        <v>30.4</v>
      </c>
      <c r="P9" s="4">
        <f>VLOOKUP(C9,Quali_M[#All],8,0)</f>
        <v>48.2</v>
      </c>
      <c r="Q9" s="2">
        <v>0</v>
      </c>
      <c r="R9" s="4">
        <v>0</v>
      </c>
      <c r="S9" s="4">
        <v>0</v>
      </c>
      <c r="T9" s="6">
        <v>0</v>
      </c>
      <c r="U9" s="4">
        <v>0</v>
      </c>
      <c r="V9" s="4">
        <v>0</v>
      </c>
      <c r="W9" s="6">
        <v>0</v>
      </c>
      <c r="X9" s="4">
        <v>0</v>
      </c>
      <c r="Y9" s="4">
        <v>0</v>
      </c>
      <c r="Z9" s="6">
        <v>0</v>
      </c>
      <c r="AA9" s="2">
        <v>0</v>
      </c>
      <c r="AB9" s="4">
        <v>0</v>
      </c>
      <c r="AC9" s="4">
        <v>0</v>
      </c>
      <c r="AD9" s="6">
        <v>0</v>
      </c>
      <c r="AE9" s="4">
        <v>0</v>
      </c>
      <c r="AF9" s="4">
        <v>0</v>
      </c>
      <c r="AG9" s="6">
        <v>0</v>
      </c>
      <c r="AH9" s="4">
        <v>0</v>
      </c>
      <c r="AI9" s="4">
        <v>0</v>
      </c>
      <c r="AJ9" s="6">
        <v>0</v>
      </c>
      <c r="AK9" s="2">
        <v>0</v>
      </c>
      <c r="AL9" s="4">
        <v>0</v>
      </c>
      <c r="AM9" s="4">
        <v>0</v>
      </c>
      <c r="AN9" s="6">
        <v>0</v>
      </c>
      <c r="AO9" s="4">
        <v>0</v>
      </c>
      <c r="AP9" s="4">
        <v>0</v>
      </c>
      <c r="AQ9" s="6">
        <v>0</v>
      </c>
      <c r="AR9" s="4">
        <v>0</v>
      </c>
      <c r="AS9" s="4">
        <v>0</v>
      </c>
      <c r="AT9" s="6">
        <v>0</v>
      </c>
    </row>
  </sheetData>
  <autoFilter ref="A2:BN2" xr:uid="{52F66A75-FD1D-4B70-9B25-BE64C36BD6A4}">
    <sortState xmlns:xlrd2="http://schemas.microsoft.com/office/spreadsheetml/2017/richdata2" ref="A4:BN9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10:AJ1048576 AG10:AG1048576 AD10:AD1048576 AT10:AT1048576 AQ10:AQ1048576 AN10:AN1048576">
    <cfRule type="cellIs" dxfId="14" priority="5" operator="equal">
      <formula>1</formula>
    </cfRule>
  </conditionalFormatting>
  <conditionalFormatting sqref="H3:I1048576">
    <cfRule type="cellIs" dxfId="13" priority="4" operator="greaterThan">
      <formula>0</formula>
    </cfRule>
  </conditionalFormatting>
  <conditionalFormatting sqref="J1:J1048576">
    <cfRule type="containsText" dxfId="12" priority="3" operator="containsText" text="Ja">
      <formula>NOT(ISERROR(SEARCH("Ja",J1)))</formula>
    </cfRule>
  </conditionalFormatting>
  <conditionalFormatting sqref="AD3:AD9 AG3:AG9 AJ3:AJ9">
    <cfRule type="cellIs" dxfId="11" priority="2" operator="equal">
      <formula>1</formula>
    </cfRule>
  </conditionalFormatting>
  <conditionalFormatting sqref="AN3:AN9 AQ3:AQ9 AT3:AT9">
    <cfRule type="cellIs" dxfId="10" priority="1" operator="equal">
      <formula>1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4CE0-A79E-4535-BADB-93617FCD1816}">
  <dimension ref="A1:BN7"/>
  <sheetViews>
    <sheetView zoomScale="85" zoomScaleNormal="85" workbookViewId="0">
      <pane xSplit="11" ySplit="2" topLeftCell="AF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4" width="11.44140625" style="1" customWidth="1"/>
    <col min="5" max="5" width="22.6640625" bestFit="1" customWidth="1"/>
    <col min="6" max="6" width="11.44140625" style="1" hidden="1" customWidth="1"/>
    <col min="7" max="7" width="32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6" width="11.44140625" style="4" hidden="1" customWidth="1"/>
    <col min="17" max="17" width="11.5546875" style="2" customWidth="1"/>
    <col min="18" max="19" width="11.44140625" style="4" customWidth="1"/>
    <col min="20" max="20" width="11.44140625" style="6" customWidth="1"/>
    <col min="21" max="22" width="11.44140625" style="4" customWidth="1"/>
    <col min="23" max="23" width="11.44140625" style="6" customWidth="1"/>
    <col min="24" max="25" width="11.44140625" style="4" customWidth="1"/>
    <col min="26" max="26" width="11.44140625" style="6" customWidth="1"/>
    <col min="27" max="27" width="11.5546875" style="2" customWidth="1"/>
    <col min="28" max="29" width="11.44140625" style="4" customWidth="1"/>
    <col min="30" max="30" width="11.44140625" style="6" customWidth="1"/>
    <col min="31" max="32" width="11.44140625" style="4" customWidth="1"/>
    <col min="33" max="33" width="11.44140625" style="6" customWidth="1"/>
    <col min="34" max="35" width="11.44140625" style="4" customWidth="1"/>
    <col min="36" max="36" width="11.44140625" style="6" customWidth="1"/>
    <col min="37" max="37" width="11.5546875" style="2" customWidth="1"/>
    <col min="38" max="39" width="11.44140625" style="4" customWidth="1"/>
    <col min="40" max="40" width="11.44140625" style="6" customWidth="1"/>
    <col min="41" max="42" width="11.44140625" style="4" customWidth="1"/>
    <col min="43" max="43" width="11.44140625" style="6" customWidth="1"/>
    <col min="44" max="45" width="11.44140625" style="4" customWidth="1"/>
    <col min="46" max="46" width="11.44140625" style="6" customWidth="1"/>
    <col min="47" max="47" width="11.5546875" style="2" hidden="1" customWidth="1"/>
    <col min="48" max="49" width="11.44140625" style="4" hidden="1" customWidth="1"/>
    <col min="50" max="50" width="11.44140625" style="6" hidden="1" customWidth="1"/>
    <col min="51" max="52" width="11.44140625" style="4" hidden="1" customWidth="1"/>
    <col min="53" max="53" width="11.44140625" style="6" hidden="1" customWidth="1"/>
    <col min="54" max="55" width="11.44140625" style="4" hidden="1" customWidth="1"/>
    <col min="56" max="56" width="11.44140625" style="6" hidden="1" customWidth="1"/>
    <col min="57" max="57" width="11.5546875" style="2" hidden="1" customWidth="1"/>
    <col min="58" max="59" width="11.44140625" style="4" hidden="1" customWidth="1"/>
    <col min="60" max="60" width="11.44140625" style="6" hidden="1" customWidth="1"/>
    <col min="61" max="62" width="11.44140625" style="4" hidden="1" customWidth="1"/>
    <col min="63" max="63" width="11.44140625" style="6" hidden="1" customWidth="1"/>
    <col min="64" max="65" width="11.44140625" style="4" hidden="1" customWidth="1"/>
    <col min="66" max="66" width="11.44140625" style="6" hidden="1" customWidth="1"/>
    <col min="67" max="16384" width="11.44140625" hidden="1"/>
  </cols>
  <sheetData>
    <row r="1" spans="1:66" x14ac:dyDescent="0.3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F1" s="20"/>
      <c r="H1" s="25" t="s">
        <v>19</v>
      </c>
      <c r="I1" s="25"/>
      <c r="J1" s="25"/>
      <c r="K1" s="28" t="s">
        <v>20</v>
      </c>
      <c r="L1" s="29" t="s">
        <v>21</v>
      </c>
      <c r="M1" s="29"/>
      <c r="N1" s="29"/>
      <c r="O1" s="29"/>
      <c r="P1" s="29"/>
      <c r="Q1" s="30" t="s">
        <v>34</v>
      </c>
      <c r="R1" s="30"/>
      <c r="S1" s="30"/>
      <c r="T1" s="30"/>
      <c r="U1" s="30"/>
      <c r="V1" s="30"/>
      <c r="W1" s="30"/>
      <c r="X1" s="30"/>
      <c r="Y1" s="30"/>
      <c r="Z1" s="30"/>
      <c r="AA1" s="31" t="s">
        <v>35</v>
      </c>
      <c r="AB1" s="31"/>
      <c r="AC1" s="31"/>
      <c r="AD1" s="31"/>
      <c r="AE1" s="31"/>
      <c r="AF1" s="31"/>
      <c r="AG1" s="31"/>
      <c r="AH1" s="31"/>
      <c r="AI1" s="31"/>
      <c r="AJ1" s="31"/>
      <c r="AK1" s="32" t="s">
        <v>36</v>
      </c>
      <c r="AL1" s="32"/>
      <c r="AM1" s="32"/>
      <c r="AN1" s="32"/>
      <c r="AO1" s="32"/>
      <c r="AP1" s="32"/>
      <c r="AQ1" s="32"/>
      <c r="AR1" s="32"/>
      <c r="AS1" s="32"/>
      <c r="AT1" s="32"/>
      <c r="AU1" s="33" t="s">
        <v>37</v>
      </c>
      <c r="AV1" s="33"/>
      <c r="AW1" s="33"/>
      <c r="AX1" s="33"/>
      <c r="AY1" s="33"/>
      <c r="AZ1" s="33"/>
      <c r="BA1" s="33"/>
      <c r="BB1" s="33"/>
      <c r="BC1" s="33"/>
      <c r="BD1" s="33"/>
      <c r="BE1" s="26" t="s">
        <v>22</v>
      </c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3">
      <c r="A2" s="27"/>
      <c r="B2" s="27"/>
      <c r="C2" s="27"/>
      <c r="D2" s="27"/>
      <c r="E2" s="27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28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22" t="s">
        <v>39</v>
      </c>
      <c r="R2" s="11" t="s">
        <v>5</v>
      </c>
      <c r="S2" s="11" t="s">
        <v>6</v>
      </c>
      <c r="T2" s="7" t="s">
        <v>27</v>
      </c>
      <c r="U2" s="11" t="s">
        <v>7</v>
      </c>
      <c r="V2" s="11" t="s">
        <v>8</v>
      </c>
      <c r="W2" s="7" t="s">
        <v>27</v>
      </c>
      <c r="X2" s="11" t="s">
        <v>28</v>
      </c>
      <c r="Y2" s="11" t="s">
        <v>29</v>
      </c>
      <c r="Z2" s="7" t="s">
        <v>27</v>
      </c>
      <c r="AA2" s="18" t="s">
        <v>39</v>
      </c>
      <c r="AB2" s="3" t="s">
        <v>5</v>
      </c>
      <c r="AC2" s="3" t="s">
        <v>6</v>
      </c>
      <c r="AD2" s="8" t="s">
        <v>27</v>
      </c>
      <c r="AE2" s="3" t="s">
        <v>30</v>
      </c>
      <c r="AF2" s="3" t="s">
        <v>31</v>
      </c>
      <c r="AG2" s="8" t="s">
        <v>27</v>
      </c>
      <c r="AH2" s="3" t="s">
        <v>32</v>
      </c>
      <c r="AI2" s="3" t="s">
        <v>33</v>
      </c>
      <c r="AJ2" s="8" t="s">
        <v>27</v>
      </c>
      <c r="AK2" s="21" t="s">
        <v>39</v>
      </c>
      <c r="AL2" s="10" t="s">
        <v>5</v>
      </c>
      <c r="AM2" s="10" t="s">
        <v>6</v>
      </c>
      <c r="AN2" s="9" t="s">
        <v>27</v>
      </c>
      <c r="AO2" s="10" t="s">
        <v>7</v>
      </c>
      <c r="AP2" s="10" t="s">
        <v>8</v>
      </c>
      <c r="AQ2" s="9" t="s">
        <v>27</v>
      </c>
      <c r="AR2" s="10" t="s">
        <v>28</v>
      </c>
      <c r="AS2" s="10" t="s">
        <v>29</v>
      </c>
      <c r="AT2" s="9" t="s">
        <v>27</v>
      </c>
      <c r="AU2" s="19" t="s">
        <v>39</v>
      </c>
      <c r="AV2" s="12" t="s">
        <v>5</v>
      </c>
      <c r="AW2" s="12" t="s">
        <v>6</v>
      </c>
      <c r="AX2" s="14" t="s">
        <v>27</v>
      </c>
      <c r="AY2" s="12" t="s">
        <v>7</v>
      </c>
      <c r="AZ2" s="12" t="s">
        <v>8</v>
      </c>
      <c r="BA2" s="14" t="s">
        <v>27</v>
      </c>
      <c r="BB2" s="12" t="s">
        <v>28</v>
      </c>
      <c r="BC2" s="12" t="s">
        <v>29</v>
      </c>
      <c r="BD2" s="14" t="s">
        <v>27</v>
      </c>
      <c r="BE2" s="17" t="s">
        <v>39</v>
      </c>
      <c r="BF2" s="13" t="s">
        <v>5</v>
      </c>
      <c r="BG2" s="13" t="s">
        <v>6</v>
      </c>
      <c r="BH2" s="16" t="s">
        <v>27</v>
      </c>
      <c r="BI2" s="13" t="s">
        <v>7</v>
      </c>
      <c r="BJ2" s="13" t="s">
        <v>8</v>
      </c>
      <c r="BK2" s="16" t="s">
        <v>27</v>
      </c>
      <c r="BL2" s="13" t="s">
        <v>28</v>
      </c>
      <c r="BM2" s="13" t="s">
        <v>29</v>
      </c>
      <c r="BN2" s="16" t="s">
        <v>27</v>
      </c>
    </row>
    <row r="3" spans="1:66" x14ac:dyDescent="0.3">
      <c r="A3" t="s">
        <v>127</v>
      </c>
      <c r="B3" t="s">
        <v>128</v>
      </c>
      <c r="C3" s="1">
        <v>2003</v>
      </c>
      <c r="D3" s="1">
        <f>2019-C3</f>
        <v>16</v>
      </c>
      <c r="E3" t="s">
        <v>67</v>
      </c>
      <c r="F3" s="1" t="s">
        <v>104</v>
      </c>
      <c r="G3" t="str">
        <f>A3&amp;B3&amp;C3</f>
        <v>LauxtermannCaio2003</v>
      </c>
      <c r="H3" s="6">
        <f>T3+AD3+AN3+AX3+BH3</f>
        <v>2</v>
      </c>
      <c r="I3" s="6">
        <f>W3+Z3+AG3+AJ3+AQ3+AT3+BA3+BD3+BK3+BN3</f>
        <v>4</v>
      </c>
      <c r="J3" s="1" t="str">
        <f>IF(AND(H3&gt;0,I3&gt;0),"Ja","Nein")</f>
        <v>Ja</v>
      </c>
      <c r="K3" s="4">
        <f>MAX(S3,AC3,AM3,AW3,BG3)+LARGE((S3,AC3,AM3,AW3,BG3),2)+MAX(V3,Y3,AF3,AI3,AP3,AS3,AZ3,BC3,BJ3,BM3)+LARGE((V3,Y3,AF3,AI3,AP3,AS3,AZ3,BC3,BJ3,BM3),2)</f>
        <v>203.55</v>
      </c>
      <c r="L3" s="2">
        <f>VLOOKUP(C3,Quali_M[#All],4,0)</f>
        <v>0</v>
      </c>
      <c r="M3" s="4">
        <f>VLOOKUP(C3,Quali_M[#All],5,0)</f>
        <v>34.200000000000003</v>
      </c>
      <c r="N3" s="4">
        <f>VLOOKUP(C3,Quali_M[#All],6,0)</f>
        <v>43.7</v>
      </c>
      <c r="O3" s="4">
        <f>VLOOKUP(C3,Quali_M[#All],7,0)</f>
        <v>31.2</v>
      </c>
      <c r="P3" s="4">
        <f>VLOOKUP(C3,Quali_M[#All],8,0)</f>
        <v>52</v>
      </c>
      <c r="Q3" s="2">
        <v>0</v>
      </c>
      <c r="R3" s="4">
        <v>14.677999999999999</v>
      </c>
      <c r="S3" s="4">
        <v>18.378</v>
      </c>
      <c r="T3" s="6">
        <v>0</v>
      </c>
      <c r="U3" s="4">
        <v>32.185000000000002</v>
      </c>
      <c r="V3" s="4">
        <v>54.885000000000005</v>
      </c>
      <c r="W3" s="6">
        <v>1</v>
      </c>
      <c r="X3" s="4">
        <v>30.945</v>
      </c>
      <c r="Y3" s="4">
        <v>54.045000000000002</v>
      </c>
      <c r="Z3" s="6">
        <v>0</v>
      </c>
      <c r="AA3" s="2">
        <v>0</v>
      </c>
      <c r="AB3" s="4">
        <v>35.615000000000002</v>
      </c>
      <c r="AC3" s="4">
        <v>44.715000000000003</v>
      </c>
      <c r="AD3" s="6">
        <v>1</v>
      </c>
      <c r="AE3" s="4">
        <v>32.53</v>
      </c>
      <c r="AF3" s="4">
        <v>56.53</v>
      </c>
      <c r="AG3" s="6">
        <v>1</v>
      </c>
      <c r="AH3" s="4">
        <v>32.725000000000001</v>
      </c>
      <c r="AI3" s="4">
        <v>56.625000000000007</v>
      </c>
      <c r="AJ3" s="6">
        <v>1</v>
      </c>
      <c r="AK3" s="2">
        <v>0</v>
      </c>
      <c r="AL3" s="4">
        <v>36.379999999999995</v>
      </c>
      <c r="AM3" s="4">
        <v>45.68</v>
      </c>
      <c r="AN3" s="6">
        <v>1</v>
      </c>
      <c r="AO3" s="4">
        <v>32.550000000000004</v>
      </c>
      <c r="AP3" s="4">
        <v>56.45</v>
      </c>
      <c r="AQ3" s="6">
        <v>1</v>
      </c>
      <c r="AR3" s="4">
        <v>30.86</v>
      </c>
      <c r="AS3" s="4">
        <v>55.760000000000005</v>
      </c>
      <c r="AT3" s="6">
        <v>0</v>
      </c>
      <c r="AX3" s="6">
        <f>IF(AND(AU3&gt;=$L3,AV3&gt;=$M3,AW3&gt;=$N3),1,0)</f>
        <v>0</v>
      </c>
      <c r="BA3" s="6">
        <f>IF(AND(AY3&gt;=$O3,AZ3&gt;=$P3),1,0)</f>
        <v>0</v>
      </c>
      <c r="BD3" s="6">
        <f>IF(AND(BB3&gt;=$O3,BC3&gt;=$P3),1,0)</f>
        <v>0</v>
      </c>
      <c r="BH3" s="6">
        <f>IF(AND(BE3&gt;=$L3,BF3&gt;=$M3,BG3&gt;=$N3),1,0)</f>
        <v>0</v>
      </c>
      <c r="BK3" s="6">
        <f>IF(AND(BI3&gt;=$O3,BJ3&gt;=$P3),1,0)</f>
        <v>0</v>
      </c>
      <c r="BN3" s="6">
        <f>IF(AND(BL3&gt;=$O3,BM3&gt;=$P3),1,0)</f>
        <v>0</v>
      </c>
    </row>
    <row r="4" spans="1:66" x14ac:dyDescent="0.3">
      <c r="A4" t="s">
        <v>131</v>
      </c>
      <c r="B4" t="s">
        <v>132</v>
      </c>
      <c r="C4" s="1">
        <v>2004</v>
      </c>
      <c r="D4" s="1">
        <f>2019-C4</f>
        <v>15</v>
      </c>
      <c r="E4" t="s">
        <v>67</v>
      </c>
      <c r="F4" s="1" t="s">
        <v>104</v>
      </c>
      <c r="G4" t="str">
        <f>A4&amp;B4&amp;C4</f>
        <v>GarmannLars2004</v>
      </c>
      <c r="H4" s="6">
        <f>T4+AD4+AN4+AX4+BH4</f>
        <v>2</v>
      </c>
      <c r="I4" s="6">
        <f>W4+Z4+AG4+AJ4+AQ4+AT4+BA4+BD4+BK4+BN4</f>
        <v>2</v>
      </c>
      <c r="J4" s="1" t="str">
        <f>IF(AND(H4&gt;0,I4&gt;0),"Ja","Nein")</f>
        <v>Ja</v>
      </c>
      <c r="K4" s="4">
        <f>MAX(S4,AC4,AM4,AW4,BG4)+LARGE((S4,AC4,AM4,AW4,BG4),2)+MAX(V4,Y4,AF4,AI4,AP4,AS4,AZ4,BC4,BJ4,BM4)+LARGE((V4,Y4,AF4,AI4,AP4,AS4,AZ4,BC4,BJ4,BM4),2)</f>
        <v>189.89</v>
      </c>
      <c r="L4" s="2">
        <f>VLOOKUP(C4,Quali_M[#All],4,0)</f>
        <v>0</v>
      </c>
      <c r="M4" s="4">
        <f>VLOOKUP(C4,Quali_M[#All],5,0)</f>
        <v>33.4</v>
      </c>
      <c r="N4" s="4">
        <f>VLOOKUP(C4,Quali_M[#All],6,0)</f>
        <v>42.9</v>
      </c>
      <c r="O4" s="4">
        <f>VLOOKUP(C4,Quali_M[#All],7,0)</f>
        <v>31</v>
      </c>
      <c r="P4" s="4">
        <f>VLOOKUP(C4,Quali_M[#All],8,0)</f>
        <v>50.8</v>
      </c>
      <c r="Q4" s="2">
        <v>0</v>
      </c>
      <c r="R4" s="4">
        <v>32.21</v>
      </c>
      <c r="S4" s="4">
        <v>41.510000000000005</v>
      </c>
      <c r="T4" s="6">
        <v>0</v>
      </c>
      <c r="U4" s="4">
        <v>30.03</v>
      </c>
      <c r="V4" s="4">
        <v>48.03</v>
      </c>
      <c r="W4" s="6">
        <v>0</v>
      </c>
      <c r="X4" s="4">
        <v>31.765000000000001</v>
      </c>
      <c r="Y4" s="4">
        <v>50.564999999999998</v>
      </c>
      <c r="Z4" s="6">
        <v>0</v>
      </c>
      <c r="AA4" s="2">
        <v>0</v>
      </c>
      <c r="AB4" s="4">
        <v>33.97</v>
      </c>
      <c r="AC4" s="4">
        <v>43.269999999999996</v>
      </c>
      <c r="AD4" s="6">
        <v>1</v>
      </c>
      <c r="AE4" s="4">
        <v>19.566999999999997</v>
      </c>
      <c r="AF4" s="4">
        <v>29.067</v>
      </c>
      <c r="AG4" s="6">
        <v>0</v>
      </c>
      <c r="AH4" s="4">
        <v>33.06</v>
      </c>
      <c r="AI4" s="4">
        <v>51.86</v>
      </c>
      <c r="AJ4" s="6">
        <v>1</v>
      </c>
      <c r="AK4" s="2">
        <v>0</v>
      </c>
      <c r="AL4" s="4">
        <v>34.04</v>
      </c>
      <c r="AM4" s="4">
        <v>43.14</v>
      </c>
      <c r="AN4" s="6">
        <v>1</v>
      </c>
      <c r="AO4" s="4">
        <v>32.620000000000005</v>
      </c>
      <c r="AP4" s="4">
        <v>51.620000000000005</v>
      </c>
      <c r="AQ4" s="6">
        <v>1</v>
      </c>
      <c r="AR4" s="4">
        <v>13.722999999999999</v>
      </c>
      <c r="AS4" s="4">
        <v>19.523</v>
      </c>
      <c r="AT4" s="6">
        <v>0</v>
      </c>
    </row>
    <row r="5" spans="1:66" x14ac:dyDescent="0.3">
      <c r="A5" t="s">
        <v>133</v>
      </c>
      <c r="B5" t="s">
        <v>134</v>
      </c>
      <c r="C5" s="1">
        <v>2004</v>
      </c>
      <c r="D5" s="1">
        <f>2019-C5</f>
        <v>15</v>
      </c>
      <c r="E5" t="s">
        <v>154</v>
      </c>
      <c r="F5" s="1" t="s">
        <v>104</v>
      </c>
      <c r="G5" t="str">
        <f>A5&amp;B5&amp;C5</f>
        <v>MeinertPaul2004</v>
      </c>
      <c r="H5" s="6">
        <f>T5+AD5+AN5+AX5+BH5</f>
        <v>2</v>
      </c>
      <c r="I5" s="6">
        <f>W5+Z5+AG5+AJ5+AQ5+AT5+BA5+BD5+BK5+BN5</f>
        <v>0</v>
      </c>
      <c r="J5" s="1" t="str">
        <f>IF(AND(H5&gt;0,I5&gt;0),"Ja","Nein")</f>
        <v>Nein</v>
      </c>
      <c r="K5" s="4">
        <f>MAX(S5,AC5,AM5,AW5,BG5)+LARGE((S5,AC5,AM5,AW5,BG5),2)+MAX(V5,Y5,AF5,AI5,AP5,AS5,AZ5,BC5,BJ5,BM5)+LARGE((V5,Y5,AF5,AI5,AP5,AS5,AZ5,BC5,BJ5,BM5),2)</f>
        <v>187.19</v>
      </c>
      <c r="L5" s="2">
        <f>VLOOKUP(C5,Quali_M[#All],4,0)</f>
        <v>0</v>
      </c>
      <c r="M5" s="4">
        <f>VLOOKUP(C5,Quali_M[#All],5,0)</f>
        <v>33.4</v>
      </c>
      <c r="N5" s="4">
        <f>VLOOKUP(C5,Quali_M[#All],6,0)</f>
        <v>42.9</v>
      </c>
      <c r="O5" s="4">
        <f>VLOOKUP(C5,Quali_M[#All],7,0)</f>
        <v>31</v>
      </c>
      <c r="P5" s="4">
        <f>VLOOKUP(C5,Quali_M[#All],8,0)</f>
        <v>50.8</v>
      </c>
      <c r="Q5" s="2">
        <v>0</v>
      </c>
      <c r="R5" s="4">
        <v>33.565000000000005</v>
      </c>
      <c r="S5" s="4">
        <v>43.365000000000009</v>
      </c>
      <c r="T5" s="6">
        <v>1</v>
      </c>
      <c r="U5" s="4">
        <v>29.910000000000004</v>
      </c>
      <c r="V5" s="4">
        <v>48.41</v>
      </c>
      <c r="W5" s="6">
        <v>0</v>
      </c>
      <c r="X5" s="4">
        <v>30.51</v>
      </c>
      <c r="Y5" s="4">
        <v>48.81</v>
      </c>
      <c r="Z5" s="6">
        <v>0</v>
      </c>
      <c r="AA5" s="2">
        <v>0</v>
      </c>
      <c r="AB5" s="4">
        <v>34.08</v>
      </c>
      <c r="AC5" s="4">
        <v>43.48</v>
      </c>
      <c r="AD5" s="6">
        <v>1</v>
      </c>
      <c r="AE5" s="4">
        <v>31.595000000000002</v>
      </c>
      <c r="AF5" s="4">
        <v>49.894999999999996</v>
      </c>
      <c r="AG5" s="6">
        <v>0</v>
      </c>
      <c r="AH5" s="4">
        <v>31.945</v>
      </c>
      <c r="AI5" s="4">
        <v>50.445</v>
      </c>
      <c r="AJ5" s="6">
        <v>0</v>
      </c>
      <c r="AK5" s="2">
        <v>0</v>
      </c>
      <c r="AL5" s="4">
        <v>33.31</v>
      </c>
      <c r="AM5" s="4">
        <v>42.61</v>
      </c>
      <c r="AN5" s="6">
        <v>0</v>
      </c>
      <c r="AO5" s="4">
        <v>31.1</v>
      </c>
      <c r="AP5" s="4">
        <v>49.9</v>
      </c>
      <c r="AQ5" s="6">
        <v>0</v>
      </c>
      <c r="AR5" s="4">
        <v>30.71</v>
      </c>
      <c r="AS5" s="4">
        <v>49.71</v>
      </c>
      <c r="AT5" s="6">
        <v>0</v>
      </c>
    </row>
    <row r="6" spans="1:66" x14ac:dyDescent="0.3">
      <c r="A6" t="s">
        <v>129</v>
      </c>
      <c r="B6" t="s">
        <v>130</v>
      </c>
      <c r="C6" s="1">
        <v>2003</v>
      </c>
      <c r="D6" s="1">
        <f>2019-C6</f>
        <v>16</v>
      </c>
      <c r="E6" t="s">
        <v>164</v>
      </c>
      <c r="F6" s="1" t="s">
        <v>104</v>
      </c>
      <c r="G6" t="str">
        <f>A6&amp;B6&amp;C6</f>
        <v>MelnichukEduard2003</v>
      </c>
      <c r="H6" s="6">
        <f>T6+AD6+AN6+AX6+BH6</f>
        <v>0</v>
      </c>
      <c r="I6" s="6">
        <f>W6+Z6+AG6+AJ6+AQ6+AT6+BA6+BD6+BK6+BN6</f>
        <v>0</v>
      </c>
      <c r="J6" s="1" t="str">
        <f>IF(AND(H6&gt;0,I6&gt;0),"Ja","Nein")</f>
        <v>Nein</v>
      </c>
      <c r="K6" s="4">
        <f>MAX(S6,AC6,AM6,AW6,BG6)+LARGE((S6,AC6,AM6,AW6,BG6),2)+MAX(V6,Y6,AF6,AI6,AP6,AS6,AZ6,BC6,BJ6,BM6)+LARGE((V6,Y6,AF6,AI6,AP6,AS6,AZ6,BC6,BJ6,BM6),2)</f>
        <v>182.57000000000002</v>
      </c>
      <c r="L6" s="2">
        <f>VLOOKUP(C6,Quali_M[#All],4,0)</f>
        <v>0</v>
      </c>
      <c r="M6" s="4">
        <f>VLOOKUP(C6,Quali_M[#All],5,0)</f>
        <v>34.200000000000003</v>
      </c>
      <c r="N6" s="4">
        <f>VLOOKUP(C6,Quali_M[#All],6,0)</f>
        <v>43.7</v>
      </c>
      <c r="O6" s="4">
        <f>VLOOKUP(C6,Quali_M[#All],7,0)</f>
        <v>31.2</v>
      </c>
      <c r="P6" s="4">
        <f>VLOOKUP(C6,Quali_M[#All],8,0)</f>
        <v>52</v>
      </c>
      <c r="Q6" s="2">
        <v>0</v>
      </c>
      <c r="R6" s="4">
        <v>31.78</v>
      </c>
      <c r="S6" s="4">
        <v>41.08</v>
      </c>
      <c r="T6" s="6">
        <v>0</v>
      </c>
      <c r="U6" s="4">
        <v>18.744</v>
      </c>
      <c r="V6" s="4">
        <v>31.943999999999999</v>
      </c>
      <c r="W6" s="6">
        <v>0</v>
      </c>
      <c r="X6" s="4">
        <v>0</v>
      </c>
      <c r="Y6" s="4">
        <v>0</v>
      </c>
      <c r="Z6" s="6">
        <v>0</v>
      </c>
      <c r="AA6" s="2">
        <v>0</v>
      </c>
      <c r="AB6" s="4">
        <v>32.285000000000004</v>
      </c>
      <c r="AC6" s="4">
        <v>42.085000000000008</v>
      </c>
      <c r="AD6" s="6">
        <v>0</v>
      </c>
      <c r="AE6" s="4">
        <v>28.630000000000003</v>
      </c>
      <c r="AF6" s="4">
        <v>48.330000000000005</v>
      </c>
      <c r="AG6" s="6">
        <v>0</v>
      </c>
      <c r="AH6" s="4">
        <v>3.5149999999999997</v>
      </c>
      <c r="AI6" s="4">
        <v>6.0149999999999997</v>
      </c>
      <c r="AJ6" s="6">
        <v>0</v>
      </c>
      <c r="AK6" s="2">
        <v>0</v>
      </c>
      <c r="AL6" s="4">
        <v>31.68</v>
      </c>
      <c r="AM6" s="4">
        <v>41.38</v>
      </c>
      <c r="AN6" s="6">
        <v>0</v>
      </c>
      <c r="AO6" s="4">
        <v>29.815000000000001</v>
      </c>
      <c r="AP6" s="4">
        <v>49.615000000000002</v>
      </c>
      <c r="AQ6" s="6">
        <v>0</v>
      </c>
      <c r="AR6" s="4">
        <v>29.990000000000002</v>
      </c>
      <c r="AS6" s="4">
        <v>49.49</v>
      </c>
      <c r="AT6" s="6">
        <v>0</v>
      </c>
    </row>
    <row r="7" spans="1:66" x14ac:dyDescent="0.3">
      <c r="A7" t="s">
        <v>135</v>
      </c>
      <c r="B7" t="s">
        <v>136</v>
      </c>
      <c r="C7" s="1">
        <v>2003</v>
      </c>
      <c r="D7" s="1">
        <f>2019-C7</f>
        <v>16</v>
      </c>
      <c r="E7" t="s">
        <v>161</v>
      </c>
      <c r="F7" s="1" t="s">
        <v>104</v>
      </c>
      <c r="G7" t="str">
        <f>A7&amp;B7&amp;C7</f>
        <v>HofmannSimon2003</v>
      </c>
      <c r="H7" s="6">
        <f>T7+AD7+AN7+AX7+BH7</f>
        <v>1</v>
      </c>
      <c r="I7" s="6">
        <f>W7+Z7+AG7+AJ7+AQ7+AT7+BA7+BD7+BK7+BN7</f>
        <v>0</v>
      </c>
      <c r="J7" s="1" t="str">
        <f>IF(AND(H7&gt;0,I7&gt;0),"Ja","Nein")</f>
        <v>Nein</v>
      </c>
      <c r="K7" s="4">
        <f>MAX(S7,AC7,AM7,AW7,BG7)+LARGE((S7,AC7,AM7,AW7,BG7),2)+MAX(V7,Y7,AF7,AI7,AP7,AS7,AZ7,BC7,BJ7,BM7)+LARGE((V7,Y7,AF7,AI7,AP7,AS7,AZ7,BC7,BJ7,BM7),2)</f>
        <v>152.916</v>
      </c>
      <c r="L7" s="2">
        <f>VLOOKUP(C7,Quali_M[#All],4,0)</f>
        <v>0</v>
      </c>
      <c r="M7" s="4">
        <f>VLOOKUP(C7,Quali_M[#All],5,0)</f>
        <v>34.200000000000003</v>
      </c>
      <c r="N7" s="4">
        <f>VLOOKUP(C7,Quali_M[#All],6,0)</f>
        <v>43.7</v>
      </c>
      <c r="O7" s="4">
        <f>VLOOKUP(C7,Quali_M[#All],7,0)</f>
        <v>31.2</v>
      </c>
      <c r="P7" s="4">
        <f>VLOOKUP(C7,Quali_M[#All],8,0)</f>
        <v>52</v>
      </c>
      <c r="Q7" s="2">
        <v>0</v>
      </c>
      <c r="R7" s="4">
        <v>33.57</v>
      </c>
      <c r="S7" s="4">
        <v>43.07</v>
      </c>
      <c r="T7" s="6">
        <v>0</v>
      </c>
      <c r="U7" s="4">
        <v>15.080000000000002</v>
      </c>
      <c r="V7" s="4">
        <v>25.78</v>
      </c>
      <c r="W7" s="6">
        <v>0</v>
      </c>
      <c r="X7" s="4">
        <v>0</v>
      </c>
      <c r="Y7" s="4">
        <v>0</v>
      </c>
      <c r="Z7" s="6">
        <v>0</v>
      </c>
      <c r="AA7" s="2">
        <v>0</v>
      </c>
      <c r="AB7" s="4">
        <v>34.785000000000004</v>
      </c>
      <c r="AC7" s="4">
        <v>44.285000000000004</v>
      </c>
      <c r="AD7" s="6">
        <v>1</v>
      </c>
      <c r="AE7" s="4">
        <v>11.802999999999999</v>
      </c>
      <c r="AF7" s="4">
        <v>21.103000000000002</v>
      </c>
      <c r="AG7" s="6">
        <v>0</v>
      </c>
      <c r="AH7" s="4">
        <v>22.780999999999999</v>
      </c>
      <c r="AI7" s="4">
        <v>39.780999999999999</v>
      </c>
      <c r="AJ7" s="6">
        <v>0</v>
      </c>
      <c r="AK7" s="2">
        <v>0</v>
      </c>
      <c r="AL7" s="4">
        <v>33.42</v>
      </c>
      <c r="AM7" s="4">
        <v>42.620000000000005</v>
      </c>
      <c r="AN7" s="6">
        <v>0</v>
      </c>
      <c r="AO7" s="4">
        <v>6.1239999999999997</v>
      </c>
      <c r="AP7" s="4">
        <v>11.224</v>
      </c>
      <c r="AQ7" s="6">
        <v>0</v>
      </c>
      <c r="AR7" s="4">
        <v>0</v>
      </c>
      <c r="AS7" s="4">
        <v>0</v>
      </c>
      <c r="AT7" s="6">
        <v>0</v>
      </c>
    </row>
  </sheetData>
  <autoFilter ref="A2:BN2" xr:uid="{B5ED123C-0EE9-4DA5-BAB3-9606851FC8FA}">
    <sortState xmlns:xlrd2="http://schemas.microsoft.com/office/spreadsheetml/2017/richdata2" ref="A4:BN7">
      <sortCondition ref="J2"/>
    </sortState>
  </autoFilter>
  <mergeCells count="13">
    <mergeCell ref="BE1:BN1"/>
    <mergeCell ref="K1:K2"/>
    <mergeCell ref="L1:P1"/>
    <mergeCell ref="Q1:Z1"/>
    <mergeCell ref="AA1:AJ1"/>
    <mergeCell ref="AK1:AT1"/>
    <mergeCell ref="AU1:BD1"/>
    <mergeCell ref="H1:J1"/>
    <mergeCell ref="A1:A2"/>
    <mergeCell ref="B1:B2"/>
    <mergeCell ref="C1:C2"/>
    <mergeCell ref="D1:D2"/>
    <mergeCell ref="E1:E2"/>
  </mergeCells>
  <conditionalFormatting sqref="T1:T1048576 W1:W1048576 Z1:Z1048576 AD1:AD2 AG1:AG2 AJ1:AJ2 AN1:AN2 AQ1:AQ2 AT1:AT2 AX1:AX1048576 BA1:BA1048576 BD1:BD1048576 BH1:BH1048576 BK1:BK1048576 BN1:BN1048576 AJ8:AJ1048576 AG8:AG1048576 AD8:AD1048576 AT8:AT1048576 AQ8:AQ1048576 AN8:AN1048576">
    <cfRule type="cellIs" dxfId="9" priority="5" operator="equal">
      <formula>1</formula>
    </cfRule>
  </conditionalFormatting>
  <conditionalFormatting sqref="H3:I1048576">
    <cfRule type="cellIs" dxfId="8" priority="4" operator="greaterThan">
      <formula>0</formula>
    </cfRule>
  </conditionalFormatting>
  <conditionalFormatting sqref="J1:J1048576">
    <cfRule type="containsText" dxfId="7" priority="3" operator="containsText" text="Ja">
      <formula>NOT(ISERROR(SEARCH("Ja",J1)))</formula>
    </cfRule>
  </conditionalFormatting>
  <conditionalFormatting sqref="AD3:AD7 AG3:AG7 AJ3:AJ7">
    <cfRule type="cellIs" dxfId="6" priority="2" operator="equal">
      <formula>1</formula>
    </cfRule>
  </conditionalFormatting>
  <conditionalFormatting sqref="AN3:AN7 AQ3:AQ7 AT3:AT7">
    <cfRule type="cellIs" dxfId="5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Vergleichswerte</vt:lpstr>
      <vt:lpstr>Gesamtliste</vt:lpstr>
      <vt:lpstr>W11_12</vt:lpstr>
      <vt:lpstr>W13_14</vt:lpstr>
      <vt:lpstr>W15_16</vt:lpstr>
      <vt:lpstr>W17_21</vt:lpstr>
      <vt:lpstr>M11_12</vt:lpstr>
      <vt:lpstr>M13_14</vt:lpstr>
      <vt:lpstr>M15_16</vt:lpstr>
      <vt:lpstr>M17_21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2019-06-16T21:40:36Z</dcterms:modified>
</cp:coreProperties>
</file>